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7823D27D-F174-4E60-87CF-A318228A9A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tori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1" l="1"/>
  <c r="B83" i="1"/>
  <c r="B84" i="1" s="1"/>
  <c r="B86" i="1" s="1"/>
  <c r="B58" i="1" s="1"/>
  <c r="B77" i="1"/>
  <c r="B68" i="1"/>
  <c r="C59" i="1"/>
  <c r="C57" i="1"/>
  <c r="C56" i="1"/>
  <c r="B49" i="1"/>
  <c r="B41" i="1"/>
  <c r="B36" i="1"/>
  <c r="B43" i="1" s="1"/>
  <c r="B45" i="1" s="1"/>
  <c r="B50" i="1" s="1"/>
  <c r="B26" i="1"/>
  <c r="C12" i="1"/>
  <c r="C11" i="1"/>
  <c r="C15" i="1" s="1"/>
  <c r="C38" i="1" l="1"/>
  <c r="C30" i="1"/>
  <c r="C22" i="1"/>
  <c r="C44" i="1"/>
  <c r="C29" i="1"/>
  <c r="C21" i="1"/>
  <c r="C19" i="1"/>
  <c r="C43" i="1"/>
  <c r="C28" i="1"/>
  <c r="C20" i="1"/>
  <c r="C35" i="1"/>
  <c r="C34" i="1"/>
  <c r="C18" i="1"/>
  <c r="C48" i="1"/>
  <c r="C33" i="1"/>
  <c r="C25" i="1"/>
  <c r="C47" i="1"/>
  <c r="C40" i="1"/>
  <c r="C32" i="1"/>
  <c r="C24" i="1"/>
  <c r="C39" i="1"/>
  <c r="C31" i="1"/>
  <c r="C23" i="1"/>
  <c r="B60" i="1"/>
  <c r="C58" i="1"/>
  <c r="C60" i="1" s="1"/>
  <c r="C36" i="1" l="1"/>
  <c r="C41" i="1"/>
  <c r="C26" i="1"/>
  <c r="C49" i="1"/>
  <c r="C50" i="1" s="1"/>
  <c r="C52" i="1" s="1"/>
  <c r="C62" i="1" s="1"/>
  <c r="C45" i="1"/>
  <c r="C67" i="1" l="1"/>
  <c r="C66" i="1"/>
  <c r="C68" i="1" s="1"/>
  <c r="C70" i="1" s="1"/>
  <c r="C76" i="1" l="1"/>
  <c r="C75" i="1"/>
  <c r="C74" i="1"/>
  <c r="C77" i="1" s="1"/>
  <c r="C78" i="1" s="1"/>
  <c r="C79" i="1" s="1"/>
</calcChain>
</file>

<file path=xl/sharedStrings.xml><?xml version="1.0" encoding="utf-8"?>
<sst xmlns="http://schemas.openxmlformats.org/spreadsheetml/2006/main" count="91" uniqueCount="88">
  <si>
    <t xml:space="preserve"> PLANILHA DE COMPOSIÇÃO DE CUSTOS E FORMAÇÃO DE PREÇOS</t>
  </si>
  <si>
    <t>Posto: Motorista entregador com insalubridade 44h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</si>
  <si>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</si>
  <si>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</si>
  <si>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</si>
  <si>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</si>
  <si>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</si>
  <si>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</si>
  <si>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</si>
  <si>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 com insalubridade</t>
  </si>
  <si>
    <t>44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</si>
  <si>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</si>
  <si>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</si>
  <si>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</si>
  <si>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</si>
  <si>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</si>
  <si>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</si>
  <si>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</si>
  <si>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 </t>
  </si>
  <si>
    <t xml:space="preserve">  Adicional noturno (7 hs x 30,44 dias)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</si>
  <si>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</si>
  <si>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</si>
  <si>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</si>
  <si>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</si>
  <si>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</si>
  <si>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</si>
  <si>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</si>
  <si>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</si>
  <si>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</si>
  <si>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</si>
  <si>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</si>
  <si>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</si>
  <si>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</si>
  <si>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</si>
  <si>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</si>
  <si>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</si>
  <si>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</si>
  <si>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</si>
  <si>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</si>
  <si>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</si>
  <si>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</si>
  <si>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</si>
  <si>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</si>
  <si>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family val="2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</si>
  <si>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</si>
  <si>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</si>
  <si>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</si>
  <si>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</si>
  <si>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family val="2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</si>
  <si>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</si>
  <si>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</si>
  <si>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</si>
  <si>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family val="2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</si>
  <si>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</si>
  <si>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</si>
  <si>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</si>
  <si>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family val="2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</si>
  <si>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</si>
  <si>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</si>
  <si>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family val="2"/>
        <scheme val="minor"/>
      </rPr>
      <t>III -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</si>
  <si>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3- Beneficios e Insumos</t>
    </r>
  </si>
  <si>
    <t>Vale alimentação (Cláusula 15ª CCT)</t>
  </si>
  <si>
    <t>22</t>
  </si>
  <si>
    <t>Fundo assistencial (Cláusula 35ª CCT)</t>
  </si>
  <si>
    <t>1%</t>
  </si>
  <si>
    <t xml:space="preserve">  Transporte </t>
  </si>
  <si>
    <r>
      <t xml:space="preserve">  </t>
    </r>
    <r>
      <rPr>
        <b/>
        <sz val="11"/>
        <color theme="1"/>
        <rFont val="Calibri"/>
        <family val="2"/>
        <scheme val="minor"/>
      </rPr>
      <t>TOTAL DOS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</si>
  <si>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</si>
  <si>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family val="2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</si>
  <si>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</si>
  <si>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</si>
  <si>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</si>
  <si>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family val="2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</si>
  <si>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</si>
  <si>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family val="2"/>
        <scheme val="minor"/>
      </rPr>
      <t>V - TRIBUTOS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</si>
  <si>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5- Tributos</t>
    </r>
  </si>
  <si>
    <t xml:space="preserve">  COFINS</t>
  </si>
  <si>
    <t xml:space="preserve">  PIS</t>
  </si>
  <si>
    <t xml:space="preserve">  ISS</t>
  </si>
  <si>
    <r>
      <t xml:space="preserve">  </t>
    </r>
    <r>
      <rPr>
        <b/>
        <sz val="11"/>
        <color theme="1"/>
        <rFont val="Calibri"/>
        <family val="2"/>
        <scheme val="minor"/>
      </rPr>
      <t>TOTAL TRIBUTOS</t>
    </r>
  </si>
  <si>
    <r>
      <rPr>
        <b/>
        <sz val="11"/>
        <rFont val="Calibri"/>
        <family val="2"/>
        <scheme val="minor"/>
      </rPr>
      <t xml:space="preserve"> 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PARA O POSTO DE SERVIÇO</t>
    </r>
  </si>
  <si>
    <r>
      <rPr>
        <b/>
        <sz val="11"/>
        <rFont val="Calibri"/>
        <family val="2"/>
        <scheme val="minor"/>
      </rPr>
      <t xml:space="preserve">  VALOR</t>
    </r>
    <r>
      <rPr>
        <b/>
        <sz val="11"/>
        <color indexed="2"/>
        <rFont val="Calibri"/>
        <family val="2"/>
        <scheme val="minor"/>
      </rPr>
      <t xml:space="preserve"> ANUAL</t>
    </r>
    <r>
      <rPr>
        <b/>
        <sz val="11"/>
        <rFont val="Calibri"/>
        <family val="2"/>
        <scheme val="minor"/>
      </rPr>
      <t xml:space="preserve">  PARA O POSTO DE SERVIÇO</t>
    </r>
  </si>
  <si>
    <t>Valor dos passes diário (considerado a utilização de 2 passe/dia)</t>
  </si>
  <si>
    <t>Valor mensal passes (considerando 22 dias trabalhados no mês)</t>
  </si>
  <si>
    <t>Desconto funcionário (considerando 6%)</t>
  </si>
  <si>
    <t>VALOR DO VALE</t>
  </si>
  <si>
    <t>AUXÍLIO TRANSPORTE PÚBLICO</t>
  </si>
  <si>
    <t xml:space="preserve">  Uniformes (2 camisas polo por empregado a cada 6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</si>
</sst>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5" fillId="0" borderId="0" applyFont="0" applyFill="0" applyBorder="0" applyProtection="0"/>
    <xf numFmtId="43" fontId="15" fillId="0" borderId="0" applyFont="0" applyFill="0" applyBorder="0" applyProtection="0"/>
  </cellStyleXfs>
  <cellXfs count="75">
    <xf numFmtId="0" fontId="0" fillId="0" borderId="0" xfId="0"/>
    <xf numFmtId="0" fontId="3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4" fontId="0" fillId="0" borderId="2" xfId="0" applyNumberFormat="1" applyBorder="1" applyAlignment="1">
      <alignment horizont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/>
    <xf numFmtId="0" fontId="0" fillId="0" borderId="2" xfId="0" applyBorder="1"/>
    <xf numFmtId="0" fontId="0" fillId="0" borderId="7" xfId="0" applyBorder="1"/>
    <xf numFmtId="17" fontId="0" fillId="0" borderId="2" xfId="0" applyNumberFormat="1" applyBorder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/>
    <xf numFmtId="0" fontId="3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2" fontId="0" fillId="0" borderId="2" xfId="0" applyNumberForma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3" fillId="2" borderId="2" xfId="1" applyNumberFormat="1" applyFont="1" applyFill="1" applyBorder="1"/>
    <xf numFmtId="43" fontId="3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9" fontId="0" fillId="0" borderId="3" xfId="0" applyNumberFormat="1" applyBorder="1"/>
    <xf numFmtId="4" fontId="12" fillId="0" borderId="5" xfId="0" applyNumberFormat="1" applyFont="1" applyBorder="1" applyAlignment="1">
      <alignment horizontal="left"/>
    </xf>
    <xf numFmtId="49" fontId="12" fillId="0" borderId="5" xfId="0" applyNumberFormat="1" applyFont="1" applyBorder="1" applyAlignment="1">
      <alignment horizontal="right"/>
    </xf>
    <xf numFmtId="2" fontId="12" fillId="0" borderId="5" xfId="0" applyNumberFormat="1" applyFont="1" applyBorder="1"/>
    <xf numFmtId="0" fontId="0" fillId="0" borderId="8" xfId="0" applyBorder="1"/>
    <xf numFmtId="43" fontId="13" fillId="0" borderId="8" xfId="2" applyFont="1" applyBorder="1"/>
    <xf numFmtId="43" fontId="13" fillId="5" borderId="2" xfId="2" applyFont="1" applyFill="1" applyBorder="1"/>
    <xf numFmtId="43" fontId="3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3" fillId="2" borderId="2" xfId="0" applyNumberFormat="1" applyFont="1" applyFill="1" applyBorder="1"/>
    <xf numFmtId="0" fontId="11" fillId="0" borderId="0" xfId="0" applyFont="1"/>
    <xf numFmtId="0" fontId="14" fillId="2" borderId="2" xfId="0" applyFont="1" applyFill="1" applyBorder="1"/>
    <xf numFmtId="49" fontId="11" fillId="2" borderId="2" xfId="0" applyNumberFormat="1" applyFont="1" applyFill="1" applyBorder="1"/>
    <xf numFmtId="43" fontId="14" fillId="2" borderId="2" xfId="2" applyFont="1" applyFill="1" applyBorder="1"/>
    <xf numFmtId="43" fontId="11" fillId="0" borderId="0" xfId="0" applyNumberFormat="1" applyFont="1"/>
    <xf numFmtId="0" fontId="0" fillId="0" borderId="1" xfId="0" applyBorder="1"/>
    <xf numFmtId="165" fontId="0" fillId="0" borderId="9" xfId="0" applyNumberFormat="1" applyBorder="1"/>
    <xf numFmtId="165" fontId="0" fillId="0" borderId="10" xfId="0" applyNumberFormat="1" applyBorder="1"/>
    <xf numFmtId="2" fontId="0" fillId="0" borderId="0" xfId="0" applyNumberFormat="1"/>
    <xf numFmtId="0" fontId="0" fillId="0" borderId="5" xfId="0" applyBorder="1"/>
    <xf numFmtId="165" fontId="0" fillId="0" borderId="5" xfId="0" applyNumberFormat="1" applyBorder="1"/>
    <xf numFmtId="166" fontId="0" fillId="0" borderId="5" xfId="0" applyNumberFormat="1" applyBorder="1"/>
    <xf numFmtId="0" fontId="3" fillId="2" borderId="5" xfId="0" applyFont="1" applyFill="1" applyBorder="1"/>
    <xf numFmtId="165" fontId="3" fillId="2" borderId="5" xfId="0" applyNumberFormat="1" applyFont="1" applyFill="1" applyBorder="1"/>
    <xf numFmtId="0" fontId="1" fillId="5" borderId="2" xfId="0" applyFont="1" applyFill="1" applyBorder="1"/>
    <xf numFmtId="0" fontId="0" fillId="0" borderId="2" xfId="0" applyBorder="1"/>
    <xf numFmtId="49" fontId="14" fillId="2" borderId="4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6"/>
  <sheetViews>
    <sheetView tabSelected="1" workbookViewId="0">
      <selection activeCell="C59" sqref="C59"/>
    </sheetView>
  </sheetViews>
  <sheetFormatPr defaultRowHeight="15" x14ac:dyDescent="0.25"/>
  <cols>
    <col min="1" max="1" width="59.140625" customWidth="1"/>
    <col min="2" max="2" width="27.28515625" bestFit="1" customWidth="1"/>
    <col min="3" max="3" width="18" bestFit="1" customWidth="1"/>
  </cols>
  <sheetData>
    <row r="1" spans="1:15" ht="18.75" x14ac:dyDescent="0.3">
      <c r="A1" s="74" t="s">
        <v>0</v>
      </c>
      <c r="B1" s="74"/>
      <c r="C1" s="74"/>
    </row>
    <row r="2" spans="1:15" ht="18.75" x14ac:dyDescent="0.3">
      <c r="A2" s="74" t="s">
        <v>1</v>
      </c>
      <c r="B2" s="74"/>
      <c r="C2" s="74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2369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8" t="s">
        <v>4</v>
      </c>
      <c r="B5" s="9" t="s">
        <v>5</v>
      </c>
      <c r="C5" s="10" t="s">
        <v>6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ht="18.75" x14ac:dyDescent="0.4">
      <c r="A6" s="12" t="s">
        <v>7</v>
      </c>
      <c r="B6" s="13"/>
      <c r="C6" s="14">
        <v>45444</v>
      </c>
      <c r="H6" s="15"/>
      <c r="I6" s="15"/>
      <c r="J6" s="15"/>
      <c r="K6" s="15"/>
      <c r="L6" s="15"/>
      <c r="M6" s="15"/>
    </row>
    <row r="7" spans="1:15" ht="18.75" x14ac:dyDescent="0.4">
      <c r="A7" s="12" t="s">
        <v>8</v>
      </c>
      <c r="B7" s="16" t="s">
        <v>9</v>
      </c>
      <c r="C7" s="17" t="s">
        <v>10</v>
      </c>
      <c r="E7" s="15"/>
      <c r="F7" s="15"/>
      <c r="G7" s="15"/>
    </row>
    <row r="8" spans="1:15" x14ac:dyDescent="0.25">
      <c r="A8" s="12" t="s">
        <v>11</v>
      </c>
      <c r="B8" s="18" t="s">
        <v>12</v>
      </c>
      <c r="C8" s="19"/>
    </row>
    <row r="9" spans="1:15" x14ac:dyDescent="0.25">
      <c r="A9" s="1" t="s">
        <v>13</v>
      </c>
      <c r="B9" s="2"/>
      <c r="C9" s="3"/>
    </row>
    <row r="10" spans="1:15" x14ac:dyDescent="0.25">
      <c r="A10" s="20" t="s">
        <v>14</v>
      </c>
      <c r="B10" s="21" t="s">
        <v>15</v>
      </c>
      <c r="C10" s="21" t="s">
        <v>16</v>
      </c>
    </row>
    <row r="11" spans="1:15" x14ac:dyDescent="0.25">
      <c r="A11" s="12" t="s">
        <v>17</v>
      </c>
      <c r="B11" s="12">
        <v>1</v>
      </c>
      <c r="C11" s="22">
        <f>C4</f>
        <v>2369</v>
      </c>
    </row>
    <row r="12" spans="1:15" x14ac:dyDescent="0.25">
      <c r="A12" s="12" t="s">
        <v>18</v>
      </c>
      <c r="B12" s="23">
        <v>0.2</v>
      </c>
      <c r="C12" s="24">
        <f>1518*B12</f>
        <v>303.60000000000002</v>
      </c>
    </row>
    <row r="13" spans="1:15" x14ac:dyDescent="0.25">
      <c r="A13" s="12" t="s">
        <v>19</v>
      </c>
      <c r="B13" s="23">
        <v>0</v>
      </c>
      <c r="C13" s="12"/>
    </row>
    <row r="14" spans="1:15" ht="15.75" customHeight="1" x14ac:dyDescent="0.25">
      <c r="A14" s="12" t="s">
        <v>20</v>
      </c>
      <c r="B14" s="23">
        <v>0</v>
      </c>
      <c r="C14" s="12"/>
    </row>
    <row r="15" spans="1:15" x14ac:dyDescent="0.25">
      <c r="A15" s="1" t="s">
        <v>21</v>
      </c>
      <c r="B15" s="2"/>
      <c r="C15" s="25">
        <f>SUM(C11:C14)</f>
        <v>2672.6</v>
      </c>
    </row>
    <row r="16" spans="1:15" x14ac:dyDescent="0.25">
      <c r="A16" s="20" t="s">
        <v>22</v>
      </c>
      <c r="B16" s="12"/>
      <c r="C16" s="12"/>
    </row>
    <row r="17" spans="1:3" x14ac:dyDescent="0.25">
      <c r="A17" s="20" t="s">
        <v>23</v>
      </c>
      <c r="B17" s="12"/>
      <c r="C17" s="12"/>
    </row>
    <row r="18" spans="1:3" x14ac:dyDescent="0.25">
      <c r="A18" s="20" t="s">
        <v>24</v>
      </c>
      <c r="B18" s="26">
        <v>0.2</v>
      </c>
      <c r="C18" s="27">
        <f t="shared" ref="C18:C25" si="0">$C$15*B18</f>
        <v>534.52</v>
      </c>
    </row>
    <row r="19" spans="1:3" x14ac:dyDescent="0.25">
      <c r="A19" s="20" t="s">
        <v>25</v>
      </c>
      <c r="B19" s="26">
        <v>0.08</v>
      </c>
      <c r="C19" s="27">
        <f t="shared" si="0"/>
        <v>213.80799999999999</v>
      </c>
    </row>
    <row r="20" spans="1:3" x14ac:dyDescent="0.25">
      <c r="A20" s="20" t="s">
        <v>26</v>
      </c>
      <c r="B20" s="26">
        <v>1.4999999999999999E-2</v>
      </c>
      <c r="C20" s="27">
        <f t="shared" si="0"/>
        <v>40.088999999999999</v>
      </c>
    </row>
    <row r="21" spans="1:3" x14ac:dyDescent="0.25">
      <c r="A21" s="20" t="s">
        <v>27</v>
      </c>
      <c r="B21" s="26">
        <v>0.01</v>
      </c>
      <c r="C21" s="27">
        <f t="shared" si="0"/>
        <v>26.725999999999999</v>
      </c>
    </row>
    <row r="22" spans="1:3" x14ac:dyDescent="0.25">
      <c r="A22" s="20" t="s">
        <v>28</v>
      </c>
      <c r="B22" s="26">
        <v>6.0000000000000001E-3</v>
      </c>
      <c r="C22" s="27">
        <f t="shared" si="0"/>
        <v>16.035599999999999</v>
      </c>
    </row>
    <row r="23" spans="1:3" x14ac:dyDescent="0.25">
      <c r="A23" s="20" t="s">
        <v>29</v>
      </c>
      <c r="B23" s="26">
        <v>2E-3</v>
      </c>
      <c r="C23" s="27">
        <f t="shared" si="0"/>
        <v>5.3452000000000002</v>
      </c>
    </row>
    <row r="24" spans="1:3" x14ac:dyDescent="0.25">
      <c r="A24" s="20" t="s">
        <v>30</v>
      </c>
      <c r="B24" s="26">
        <v>2.5000000000000001E-2</v>
      </c>
      <c r="C24" s="27">
        <f t="shared" si="0"/>
        <v>66.814999999999998</v>
      </c>
    </row>
    <row r="25" spans="1:3" x14ac:dyDescent="0.25">
      <c r="A25" s="20" t="s">
        <v>31</v>
      </c>
      <c r="B25" s="26">
        <v>0.03</v>
      </c>
      <c r="C25" s="27">
        <f t="shared" si="0"/>
        <v>80.177999999999997</v>
      </c>
    </row>
    <row r="26" spans="1:3" x14ac:dyDescent="0.25">
      <c r="A26" s="2" t="s">
        <v>32</v>
      </c>
      <c r="B26" s="28">
        <f>SUM(B18:B25)</f>
        <v>0.3680000000000001</v>
      </c>
      <c r="C26" s="29">
        <f>SUM(C18:C25)</f>
        <v>983.51679999999999</v>
      </c>
    </row>
    <row r="27" spans="1:3" x14ac:dyDescent="0.25">
      <c r="A27" s="20" t="s">
        <v>33</v>
      </c>
      <c r="B27" s="30"/>
      <c r="C27" s="12"/>
    </row>
    <row r="28" spans="1:3" x14ac:dyDescent="0.25">
      <c r="A28" s="12" t="s">
        <v>34</v>
      </c>
      <c r="B28" s="31">
        <v>8.3333333333333329E-2</v>
      </c>
      <c r="C28" s="27">
        <f t="shared" ref="C28:C35" si="1">$C$15*B28</f>
        <v>222.71666666666664</v>
      </c>
    </row>
    <row r="29" spans="1:3" x14ac:dyDescent="0.25">
      <c r="A29" s="12" t="s">
        <v>35</v>
      </c>
      <c r="B29" s="31">
        <v>0.1111111111111111</v>
      </c>
      <c r="C29" s="27">
        <f t="shared" si="1"/>
        <v>296.95555555555552</v>
      </c>
    </row>
    <row r="30" spans="1:3" x14ac:dyDescent="0.25">
      <c r="A30" s="12" t="s">
        <v>36</v>
      </c>
      <c r="B30" s="31">
        <v>1.9444444444444445E-2</v>
      </c>
      <c r="C30" s="27">
        <f t="shared" si="1"/>
        <v>51.967222222222219</v>
      </c>
    </row>
    <row r="31" spans="1:3" x14ac:dyDescent="0.25">
      <c r="A31" s="12" t="s">
        <v>37</v>
      </c>
      <c r="B31" s="31">
        <v>1.3888888888888888E-2</v>
      </c>
      <c r="C31" s="27">
        <f t="shared" si="1"/>
        <v>37.11944444444444</v>
      </c>
    </row>
    <row r="32" spans="1:3" x14ac:dyDescent="0.25">
      <c r="A32" s="12" t="s">
        <v>38</v>
      </c>
      <c r="B32" s="31">
        <v>3.3333333333333331E-3</v>
      </c>
      <c r="C32" s="27">
        <f t="shared" si="1"/>
        <v>8.9086666666666652</v>
      </c>
    </row>
    <row r="33" spans="1:3" x14ac:dyDescent="0.25">
      <c r="A33" s="12" t="s">
        <v>39</v>
      </c>
      <c r="B33" s="31">
        <v>2.7777777777777779E-3</v>
      </c>
      <c r="C33" s="27">
        <f t="shared" si="1"/>
        <v>7.4238888888888885</v>
      </c>
    </row>
    <row r="34" spans="1:3" x14ac:dyDescent="0.25">
      <c r="A34" s="12" t="s">
        <v>40</v>
      </c>
      <c r="B34" s="31">
        <v>7.3999260000000007E-4</v>
      </c>
      <c r="C34" s="27">
        <f t="shared" si="1"/>
        <v>1.9777042227600001</v>
      </c>
    </row>
    <row r="35" spans="1:3" x14ac:dyDescent="0.25">
      <c r="A35" s="12" t="s">
        <v>41</v>
      </c>
      <c r="B35" s="31">
        <v>2.0833333333333332E-4</v>
      </c>
      <c r="C35" s="27">
        <f t="shared" si="1"/>
        <v>0.55679166666666657</v>
      </c>
    </row>
    <row r="36" spans="1:3" x14ac:dyDescent="0.25">
      <c r="A36" s="2" t="s">
        <v>42</v>
      </c>
      <c r="B36" s="32">
        <f>SUM(B28:B35)</f>
        <v>0.23483721482222217</v>
      </c>
      <c r="C36" s="33">
        <f>SUM(C28:C35)</f>
        <v>627.62594033387109</v>
      </c>
    </row>
    <row r="37" spans="1:3" x14ac:dyDescent="0.25">
      <c r="A37" s="12" t="s">
        <v>43</v>
      </c>
      <c r="B37" s="30"/>
      <c r="C37" s="12"/>
    </row>
    <row r="38" spans="1:3" x14ac:dyDescent="0.25">
      <c r="A38" s="12" t="s">
        <v>44</v>
      </c>
      <c r="B38" s="31">
        <v>4.1700000000000001E-3</v>
      </c>
      <c r="C38" s="27">
        <f t="shared" ref="C38:C40" si="2">$C$15*B38</f>
        <v>11.144741999999999</v>
      </c>
    </row>
    <row r="39" spans="1:3" x14ac:dyDescent="0.25">
      <c r="A39" s="12" t="s">
        <v>45</v>
      </c>
      <c r="B39" s="31">
        <v>1.67E-3</v>
      </c>
      <c r="C39" s="27">
        <f t="shared" si="2"/>
        <v>4.4632420000000002</v>
      </c>
    </row>
    <row r="40" spans="1:3" x14ac:dyDescent="0.25">
      <c r="A40" s="12" t="s">
        <v>46</v>
      </c>
      <c r="B40" s="26">
        <v>3.2000000000000001E-2</v>
      </c>
      <c r="C40" s="27">
        <f t="shared" si="2"/>
        <v>85.523200000000003</v>
      </c>
    </row>
    <row r="41" spans="1:3" x14ac:dyDescent="0.25">
      <c r="A41" s="2" t="s">
        <v>47</v>
      </c>
      <c r="B41" s="28">
        <f>SUM(B38:B40)</f>
        <v>3.7839999999999999E-2</v>
      </c>
      <c r="C41" s="29">
        <f>SUM(C38:C40)</f>
        <v>101.131184</v>
      </c>
    </row>
    <row r="42" spans="1:3" x14ac:dyDescent="0.25">
      <c r="A42" s="12" t="s">
        <v>48</v>
      </c>
      <c r="B42" s="30"/>
      <c r="C42" s="12"/>
    </row>
    <row r="43" spans="1:3" ht="18" customHeight="1" x14ac:dyDescent="0.25">
      <c r="A43" s="12" t="s">
        <v>49</v>
      </c>
      <c r="B43" s="34">
        <f>B36*B26</f>
        <v>8.6420095054577789E-2</v>
      </c>
      <c r="C43" s="27">
        <f t="shared" ref="C43:C44" si="3">$C$15*B43</f>
        <v>230.96634604286459</v>
      </c>
    </row>
    <row r="44" spans="1:3" ht="30" x14ac:dyDescent="0.25">
      <c r="A44" s="35" t="s">
        <v>50</v>
      </c>
      <c r="B44" s="31">
        <v>2.7299999999999998E-3</v>
      </c>
      <c r="C44" s="36">
        <f t="shared" si="3"/>
        <v>7.2961979999999995</v>
      </c>
    </row>
    <row r="45" spans="1:3" x14ac:dyDescent="0.25">
      <c r="A45" s="37" t="s">
        <v>51</v>
      </c>
      <c r="B45" s="28">
        <f>SUM(B43:B44)</f>
        <v>8.9150095054577785E-2</v>
      </c>
      <c r="C45" s="33">
        <f>SUM(C43:C44)</f>
        <v>238.26254404286459</v>
      </c>
    </row>
    <row r="46" spans="1:3" x14ac:dyDescent="0.25">
      <c r="A46" s="12" t="s">
        <v>52</v>
      </c>
      <c r="B46" s="30"/>
      <c r="C46" s="12"/>
    </row>
    <row r="47" spans="1:3" ht="15.75" customHeight="1" x14ac:dyDescent="0.25">
      <c r="A47" s="12" t="s">
        <v>53</v>
      </c>
      <c r="B47" s="31">
        <v>3.3E-4</v>
      </c>
      <c r="C47" s="27">
        <f t="shared" ref="C47:C48" si="4">$C$15*B47</f>
        <v>0.88195800000000002</v>
      </c>
    </row>
    <row r="48" spans="1:3" ht="45" x14ac:dyDescent="0.25">
      <c r="A48" s="38" t="s">
        <v>54</v>
      </c>
      <c r="B48" s="31">
        <v>2.5999999999999998E-4</v>
      </c>
      <c r="C48" s="39">
        <f t="shared" si="4"/>
        <v>0.69487599999999994</v>
      </c>
    </row>
    <row r="49" spans="1:3" x14ac:dyDescent="0.25">
      <c r="A49" s="2" t="s">
        <v>55</v>
      </c>
      <c r="B49" s="32">
        <f>SUM(B47:B48)</f>
        <v>5.9000000000000003E-4</v>
      </c>
      <c r="C49" s="29">
        <f>SUM(C47:C48)</f>
        <v>1.5768339999999998</v>
      </c>
    </row>
    <row r="50" spans="1:3" x14ac:dyDescent="0.25">
      <c r="A50" s="2" t="s">
        <v>56</v>
      </c>
      <c r="B50" s="40">
        <f>SUM(B49,B45,B41,B36,B26)</f>
        <v>0.73041730987680009</v>
      </c>
      <c r="C50" s="41">
        <f>SUM(C49,C45,C41,C36,C26)</f>
        <v>1952.1133023767356</v>
      </c>
    </row>
    <row r="51" spans="1:3" x14ac:dyDescent="0.25">
      <c r="A51" s="71" t="s">
        <v>57</v>
      </c>
      <c r="B51" s="71"/>
      <c r="C51" s="71"/>
    </row>
    <row r="52" spans="1:3" x14ac:dyDescent="0.25">
      <c r="A52" s="2" t="s">
        <v>58</v>
      </c>
      <c r="B52" s="42"/>
      <c r="C52" s="41">
        <f>SUM(C50,C15)</f>
        <v>4624.7133023767356</v>
      </c>
    </row>
    <row r="53" spans="1:3" x14ac:dyDescent="0.25">
      <c r="A53" s="71"/>
      <c r="B53" s="71"/>
      <c r="C53" s="71"/>
    </row>
    <row r="54" spans="1:3" x14ac:dyDescent="0.25">
      <c r="A54" s="2" t="s">
        <v>59</v>
      </c>
      <c r="B54" s="43"/>
      <c r="C54" s="44"/>
    </row>
    <row r="55" spans="1:3" x14ac:dyDescent="0.25">
      <c r="A55" s="5" t="s">
        <v>60</v>
      </c>
      <c r="B55" s="45"/>
      <c r="C55" s="5" t="s">
        <v>16</v>
      </c>
    </row>
    <row r="56" spans="1:3" ht="15" customHeight="1" x14ac:dyDescent="0.25">
      <c r="A56" s="46" t="s">
        <v>61</v>
      </c>
      <c r="B56" s="47" t="s">
        <v>62</v>
      </c>
      <c r="C56" s="48">
        <f>(33*B56)-72.6</f>
        <v>653.4</v>
      </c>
    </row>
    <row r="57" spans="1:3" ht="15" customHeight="1" x14ac:dyDescent="0.25">
      <c r="A57" s="46" t="s">
        <v>63</v>
      </c>
      <c r="B57" s="47" t="s">
        <v>64</v>
      </c>
      <c r="C57" s="48">
        <f>B57*C4</f>
        <v>23.69</v>
      </c>
    </row>
    <row r="58" spans="1:3" ht="15" customHeight="1" x14ac:dyDescent="0.25">
      <c r="A58" s="49" t="s">
        <v>65</v>
      </c>
      <c r="B58" s="50">
        <f>B86</f>
        <v>121.86000000000001</v>
      </c>
      <c r="C58" s="50">
        <f>B58</f>
        <v>121.86000000000001</v>
      </c>
    </row>
    <row r="59" spans="1:3" x14ac:dyDescent="0.25">
      <c r="A59" s="70" t="s">
        <v>87</v>
      </c>
      <c r="B59" s="51">
        <v>281</v>
      </c>
      <c r="C59" s="51">
        <f>B59/12</f>
        <v>23.416666666666668</v>
      </c>
    </row>
    <row r="60" spans="1:3" x14ac:dyDescent="0.25">
      <c r="A60" s="2" t="s">
        <v>66</v>
      </c>
      <c r="B60" s="52">
        <f>SUM(B56:B59)</f>
        <v>402.86</v>
      </c>
      <c r="C60" s="41">
        <f>SUM(C56:C59)</f>
        <v>822.36666666666667</v>
      </c>
    </row>
    <row r="61" spans="1:3" x14ac:dyDescent="0.25">
      <c r="A61" s="71"/>
      <c r="B61" s="71"/>
      <c r="C61" s="71"/>
    </row>
    <row r="62" spans="1:3" x14ac:dyDescent="0.25">
      <c r="A62" s="2" t="s">
        <v>67</v>
      </c>
      <c r="B62" s="44"/>
      <c r="C62" s="41">
        <f>SUM(C60,C52)</f>
        <v>5447.0799690434023</v>
      </c>
    </row>
    <row r="63" spans="1:3" x14ac:dyDescent="0.25">
      <c r="A63" s="71"/>
      <c r="B63" s="71"/>
      <c r="C63" s="71"/>
    </row>
    <row r="64" spans="1:3" x14ac:dyDescent="0.25">
      <c r="A64" s="2" t="s">
        <v>68</v>
      </c>
      <c r="B64" s="2"/>
      <c r="C64" s="44"/>
    </row>
    <row r="65" spans="1:5" x14ac:dyDescent="0.25">
      <c r="A65" s="12" t="s">
        <v>69</v>
      </c>
      <c r="B65" s="12"/>
      <c r="C65" s="53" t="s">
        <v>16</v>
      </c>
    </row>
    <row r="66" spans="1:5" x14ac:dyDescent="0.25">
      <c r="A66" s="12" t="s">
        <v>70</v>
      </c>
      <c r="B66" s="54">
        <v>0.05</v>
      </c>
      <c r="C66" s="27">
        <f>$C$62*B66</f>
        <v>272.35399845217012</v>
      </c>
    </row>
    <row r="67" spans="1:5" x14ac:dyDescent="0.25">
      <c r="A67" s="12" t="s">
        <v>71</v>
      </c>
      <c r="B67" s="54">
        <v>7.4999999999999997E-2</v>
      </c>
      <c r="C67" s="27">
        <f>$C$62*B67</f>
        <v>408.53099767825518</v>
      </c>
    </row>
    <row r="68" spans="1:5" x14ac:dyDescent="0.25">
      <c r="A68" s="2" t="s">
        <v>72</v>
      </c>
      <c r="B68" s="55">
        <f>SUM(B66:B67)</f>
        <v>0.125</v>
      </c>
      <c r="C68" s="41">
        <f>SUM(C66:C67)</f>
        <v>680.88499613042529</v>
      </c>
    </row>
    <row r="69" spans="1:5" x14ac:dyDescent="0.25">
      <c r="A69" s="71"/>
      <c r="B69" s="71"/>
      <c r="C69" s="71"/>
    </row>
    <row r="70" spans="1:5" x14ac:dyDescent="0.25">
      <c r="A70" s="2" t="s">
        <v>73</v>
      </c>
      <c r="B70" s="44"/>
      <c r="C70" s="41">
        <f>SUM(C68,C62)</f>
        <v>6127.9649651738273</v>
      </c>
    </row>
    <row r="71" spans="1:5" x14ac:dyDescent="0.25">
      <c r="A71" s="71"/>
      <c r="B71" s="71"/>
      <c r="C71" s="71"/>
    </row>
    <row r="72" spans="1:5" x14ac:dyDescent="0.25">
      <c r="A72" s="2" t="s">
        <v>74</v>
      </c>
      <c r="B72" s="2"/>
      <c r="C72" s="44"/>
    </row>
    <row r="73" spans="1:5" x14ac:dyDescent="0.25">
      <c r="A73" s="12" t="s">
        <v>75</v>
      </c>
      <c r="B73" s="12"/>
      <c r="C73" s="21" t="s">
        <v>16</v>
      </c>
    </row>
    <row r="74" spans="1:5" x14ac:dyDescent="0.25">
      <c r="A74" s="12" t="s">
        <v>76</v>
      </c>
      <c r="B74" s="54">
        <v>0.03</v>
      </c>
      <c r="C74" s="27">
        <f>$C$70*B74</f>
        <v>183.83894895521482</v>
      </c>
    </row>
    <row r="75" spans="1:5" x14ac:dyDescent="0.25">
      <c r="A75" s="12" t="s">
        <v>77</v>
      </c>
      <c r="B75" s="54">
        <v>6.4999999999999997E-3</v>
      </c>
      <c r="C75" s="27">
        <f>$C$70*B75</f>
        <v>39.831772273629873</v>
      </c>
    </row>
    <row r="76" spans="1:5" x14ac:dyDescent="0.25">
      <c r="A76" s="12" t="s">
        <v>78</v>
      </c>
      <c r="B76" s="54">
        <v>0.03</v>
      </c>
      <c r="C76" s="27">
        <f>$C$70*B76</f>
        <v>183.83894895521482</v>
      </c>
    </row>
    <row r="77" spans="1:5" x14ac:dyDescent="0.25">
      <c r="A77" s="2" t="s">
        <v>79</v>
      </c>
      <c r="B77" s="55">
        <f>SUM(B74:B76)</f>
        <v>6.6500000000000004E-2</v>
      </c>
      <c r="C77" s="41">
        <f>SUM(C74:C76)</f>
        <v>407.50967018405947</v>
      </c>
    </row>
    <row r="78" spans="1:5" s="56" customFormat="1" x14ac:dyDescent="0.25">
      <c r="A78" s="57" t="s">
        <v>80</v>
      </c>
      <c r="B78" s="58"/>
      <c r="C78" s="59">
        <f>SUM(C77,C70)</f>
        <v>6535.4746353578867</v>
      </c>
      <c r="E78" s="60"/>
    </row>
    <row r="79" spans="1:5" x14ac:dyDescent="0.25">
      <c r="A79" s="57" t="s">
        <v>81</v>
      </c>
      <c r="B79" s="58"/>
      <c r="C79" s="59">
        <f>C78*12</f>
        <v>78425.695624294633</v>
      </c>
    </row>
    <row r="80" spans="1:5" x14ac:dyDescent="0.25">
      <c r="A80" s="61"/>
    </row>
    <row r="81" spans="1:4" x14ac:dyDescent="0.25">
      <c r="A81" s="72" t="s">
        <v>86</v>
      </c>
      <c r="B81" s="73"/>
    </row>
    <row r="82" spans="1:4" x14ac:dyDescent="0.25">
      <c r="A82" s="8"/>
      <c r="B82" s="62">
        <v>6</v>
      </c>
    </row>
    <row r="83" spans="1:4" x14ac:dyDescent="0.25">
      <c r="A83" s="5" t="s">
        <v>82</v>
      </c>
      <c r="B83" s="63">
        <f>B82*2</f>
        <v>12</v>
      </c>
      <c r="D83" s="64"/>
    </row>
    <row r="84" spans="1:4" x14ac:dyDescent="0.25">
      <c r="A84" s="65" t="s">
        <v>83</v>
      </c>
      <c r="B84" s="66">
        <f>B83*22</f>
        <v>264</v>
      </c>
    </row>
    <row r="85" spans="1:4" x14ac:dyDescent="0.25">
      <c r="A85" s="65" t="s">
        <v>84</v>
      </c>
      <c r="B85" s="67">
        <f>C4*6%</f>
        <v>142.13999999999999</v>
      </c>
      <c r="D85" s="64"/>
    </row>
    <row r="86" spans="1:4" x14ac:dyDescent="0.25">
      <c r="A86" s="68" t="s">
        <v>85</v>
      </c>
      <c r="B86" s="69">
        <f>B84-B85</f>
        <v>121.86000000000001</v>
      </c>
    </row>
  </sheetData>
  <mergeCells count="9">
    <mergeCell ref="A63:C63"/>
    <mergeCell ref="A69:C69"/>
    <mergeCell ref="A71:C71"/>
    <mergeCell ref="A81:B81"/>
    <mergeCell ref="A1:C1"/>
    <mergeCell ref="A2:C2"/>
    <mergeCell ref="A51:C51"/>
    <mergeCell ref="A53:C53"/>
    <mergeCell ref="A61:C61"/>
  </mergeCells>
  <pageMargins left="0.70866141732283461" right="0.70866141732283461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Motorista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31</cp:revision>
  <cp:lastPrinted>2025-04-29T18:32:00Z</cp:lastPrinted>
  <dcterms:created xsi:type="dcterms:W3CDTF">2020-09-17T11:45:23Z</dcterms:created>
  <dcterms:modified xsi:type="dcterms:W3CDTF">2025-04-29T18:32:08Z</dcterms:modified>
</cp:coreProperties>
</file>