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M:\Compras\COMPRAS 2025\PROCESSOS LICITATÓRIOS\PREGÃO\PREGÃO ELET. -2025 - TERCEIRIZAÇÃO DE MOTORISTAS\SINDEPRESTEM\"/>
    </mc:Choice>
  </mc:AlternateContent>
  <xr:revisionPtr revIDLastSave="0" documentId="13_ncr:1_{6D5D9028-0AF0-40E6-BB50-AA22F7FFF8E4}" xr6:coauthVersionLast="47" xr6:coauthVersionMax="47" xr10:uidLastSave="{00000000-0000-0000-0000-000000000000}"/>
  <bookViews>
    <workbookView xWindow="-13620" yWindow="-3210" windowWidth="13740" windowHeight="23640" activeTab="1" xr2:uid="{00000000-000D-0000-FFFF-FFFF00000000}"/>
  </bookViews>
  <sheets>
    <sheet name="Motorista" sheetId="1" r:id="rId1"/>
    <sheet name="Hora extr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6" i="2" l="1"/>
  <c r="B85" i="1"/>
  <c r="C59" i="1"/>
  <c r="B65" i="2"/>
  <c r="B56" i="2"/>
  <c r="B47" i="2"/>
  <c r="B41" i="2"/>
  <c r="B43" i="2" s="1"/>
  <c r="B48" i="2" s="1"/>
  <c r="B39" i="2"/>
  <c r="B34" i="2"/>
  <c r="B24" i="2"/>
  <c r="C11" i="2"/>
  <c r="C12" i="2" s="1"/>
  <c r="C4" i="2"/>
  <c r="B84" i="1"/>
  <c r="B86" i="1" s="1"/>
  <c r="B58" i="1" s="1"/>
  <c r="B83" i="1"/>
  <c r="B77" i="1"/>
  <c r="B68" i="1"/>
  <c r="C56" i="1"/>
  <c r="B49" i="1"/>
  <c r="B50" i="1" s="1"/>
  <c r="B41" i="1"/>
  <c r="B36" i="1"/>
  <c r="B43" i="1" s="1"/>
  <c r="B45" i="1" s="1"/>
  <c r="B26" i="1"/>
  <c r="C4" i="1"/>
  <c r="B60" i="1" l="1"/>
  <c r="C58" i="1"/>
  <c r="C11" i="1"/>
  <c r="C15" i="1" s="1"/>
  <c r="C57" i="1"/>
  <c r="C60" i="1" s="1"/>
  <c r="C13" i="2"/>
  <c r="C45" i="2" l="1"/>
  <c r="C38" i="2"/>
  <c r="C30" i="2"/>
  <c r="C22" i="2"/>
  <c r="C37" i="2"/>
  <c r="C29" i="2"/>
  <c r="C21" i="2"/>
  <c r="C36" i="2"/>
  <c r="C28" i="2"/>
  <c r="C20" i="2"/>
  <c r="C42" i="2"/>
  <c r="C27" i="2"/>
  <c r="C19" i="2"/>
  <c r="C33" i="2"/>
  <c r="C41" i="2"/>
  <c r="C43" i="2" s="1"/>
  <c r="C26" i="2"/>
  <c r="C18" i="2"/>
  <c r="C17" i="2"/>
  <c r="C32" i="2"/>
  <c r="C16" i="2"/>
  <c r="C46" i="2"/>
  <c r="C31" i="2"/>
  <c r="C23" i="2"/>
  <c r="C48" i="1"/>
  <c r="C33" i="1"/>
  <c r="C25" i="1"/>
  <c r="C24" i="1"/>
  <c r="C47" i="1"/>
  <c r="C49" i="1" s="1"/>
  <c r="C38" i="1"/>
  <c r="C41" i="1" s="1"/>
  <c r="C30" i="1"/>
  <c r="C22" i="1"/>
  <c r="C28" i="1"/>
  <c r="C40" i="1"/>
  <c r="C44" i="1"/>
  <c r="C29" i="1"/>
  <c r="C21" i="1"/>
  <c r="C43" i="1"/>
  <c r="C45" i="1" s="1"/>
  <c r="C20" i="1"/>
  <c r="C34" i="1"/>
  <c r="C32" i="1"/>
  <c r="C39" i="1"/>
  <c r="C31" i="1"/>
  <c r="C35" i="1"/>
  <c r="C19" i="1"/>
  <c r="C18" i="1"/>
  <c r="C23" i="1"/>
  <c r="C24" i="2" l="1"/>
  <c r="C47" i="2"/>
  <c r="C26" i="1"/>
  <c r="C36" i="1"/>
  <c r="C50" i="1" s="1"/>
  <c r="C52" i="1" s="1"/>
  <c r="C62" i="1" s="1"/>
  <c r="C34" i="2"/>
  <c r="C39" i="2"/>
  <c r="C66" i="1" l="1"/>
  <c r="C67" i="1"/>
  <c r="C48" i="2"/>
  <c r="C50" i="2" s="1"/>
  <c r="C55" i="2" l="1"/>
  <c r="C54" i="2"/>
  <c r="C56" i="2" s="1"/>
  <c r="C58" i="2" s="1"/>
  <c r="C68" i="1"/>
  <c r="C70" i="1" s="1"/>
  <c r="C64" i="2" l="1"/>
  <c r="C63" i="2"/>
  <c r="C62" i="2"/>
  <c r="C65" i="2" s="1"/>
  <c r="C76" i="1"/>
  <c r="C74" i="1"/>
  <c r="C77" i="1" s="1"/>
  <c r="C78" i="1" s="1"/>
  <c r="C79" i="1" s="1"/>
  <c r="C75" i="1"/>
</calcChain>
</file>

<file path=xl/sharedStrings.xml><?xml version="1.0" encoding="utf-8"?>
<sst xmlns="http://schemas.openxmlformats.org/spreadsheetml/2006/main" count="164" uniqueCount="97">
  <si>
    <t xml:space="preserve"> PLANILHA DE COMPOSIÇÃO DE CUSTOS E FORMAÇÃO DE PREÇOS</t>
  </si>
  <si>
    <t xml:space="preserve">  I - DADOS GERAIS</t>
  </si>
  <si>
    <t xml:space="preserve">  A planilha foi elaborada com base no salário normativo:</t>
  </si>
  <si>
    <t xml:space="preserve">  Convenção Coletiva de Trabalho/ Categoria Profissional:</t>
  </si>
  <si>
    <t>SINDEPRESTEM</t>
  </si>
  <si>
    <t>2024/2025</t>
  </si>
  <si>
    <t xml:space="preserve">  Data base da categoria:</t>
  </si>
  <si>
    <t xml:space="preserve">  Posto de Serviço/ Horas:</t>
  </si>
  <si>
    <t>Motorista</t>
  </si>
  <si>
    <t>40 horas semanais</t>
  </si>
  <si>
    <t xml:space="preserve">  Local do Posto de Serviço:</t>
  </si>
  <si>
    <t>Medianeira</t>
  </si>
  <si>
    <t xml:space="preserve">  II - MÃO DE OBRA</t>
  </si>
  <si>
    <t>1. Remuneração</t>
  </si>
  <si>
    <t>% ou Valor Ref.</t>
  </si>
  <si>
    <t>VALORES (R$)</t>
  </si>
  <si>
    <t xml:space="preserve">  Salário</t>
  </si>
  <si>
    <t xml:space="preserve">  Adicional de Periculosidade</t>
  </si>
  <si>
    <t xml:space="preserve">  Adicional noturno </t>
  </si>
  <si>
    <t xml:space="preserve">  Jornada Noturna Reduzida</t>
  </si>
  <si>
    <t xml:space="preserve">  TOTAL DA REMUNERAÇÃO</t>
  </si>
  <si>
    <t xml:space="preserve">  2. Encargos Sociais</t>
  </si>
  <si>
    <t xml:space="preserve">  Grupo A</t>
  </si>
  <si>
    <t>INSS</t>
  </si>
  <si>
    <t>FGTS</t>
  </si>
  <si>
    <t>SESI OU SESC</t>
  </si>
  <si>
    <t>SENAI OU SENAC</t>
  </si>
  <si>
    <t>SEBRAE</t>
  </si>
  <si>
    <t>INCRA</t>
  </si>
  <si>
    <t>SALÁRIO EDUCAÇÃO</t>
  </si>
  <si>
    <t>SAT</t>
  </si>
  <si>
    <t xml:space="preserve">  Total Grupo A</t>
  </si>
  <si>
    <t xml:space="preserve">  Grupo B</t>
  </si>
  <si>
    <t xml:space="preserve">  13° Salário</t>
  </si>
  <si>
    <t xml:space="preserve">  Férias (incluindo 1/3 constitucional)</t>
  </si>
  <si>
    <t xml:space="preserve">  Aviso Prévio Trabalhado</t>
  </si>
  <si>
    <t xml:space="preserve">  Auxílio Doença</t>
  </si>
  <si>
    <t xml:space="preserve">  Acidente de trabalho</t>
  </si>
  <si>
    <t xml:space="preserve">  Faltas Legais</t>
  </si>
  <si>
    <t xml:space="preserve">  Férias sobre Licença Maternidade</t>
  </si>
  <si>
    <t xml:space="preserve">  Licença Paternidade</t>
  </si>
  <si>
    <t xml:space="preserve">  TOTAL - GRUPO B</t>
  </si>
  <si>
    <r>
      <t xml:space="preserve">  </t>
    </r>
    <r>
      <rPr>
        <b/>
        <sz val="11"/>
        <color theme="1"/>
        <rFont val="Calibri"/>
        <family val="2"/>
        <scheme val="minor"/>
      </rPr>
      <t>Grupo C</t>
    </r>
  </si>
  <si>
    <t xml:space="preserve">  Aviso Prévio Indenizado</t>
  </si>
  <si>
    <t xml:space="preserve">  Indenização Adicional</t>
  </si>
  <si>
    <t xml:space="preserve">  Indenização (rescisão sem justa causa - multa de 40% do FGTS)</t>
  </si>
  <si>
    <t xml:space="preserve">  Total grupo C</t>
  </si>
  <si>
    <r>
      <t xml:space="preserve">  </t>
    </r>
    <r>
      <rPr>
        <b/>
        <sz val="11"/>
        <color theme="1"/>
        <rFont val="Calibri"/>
        <family val="2"/>
        <scheme val="minor"/>
      </rPr>
      <t>Grupo D</t>
    </r>
  </si>
  <si>
    <t xml:space="preserve">  Incidência cumulativa do grupo A sobre o grupo B</t>
  </si>
  <si>
    <t xml:space="preserve">  Incidência dos encargos do Grupo A sobre os valores constantes da base de  cálculo referente ao salário maternidade</t>
  </si>
  <si>
    <t xml:space="preserve">  Total Grupo D</t>
  </si>
  <si>
    <r>
      <t xml:space="preserve">  </t>
    </r>
    <r>
      <rPr>
        <b/>
        <sz val="11"/>
        <color theme="1"/>
        <rFont val="Calibri"/>
        <family val="2"/>
        <scheme val="minor"/>
      </rPr>
      <t>GRUPO E</t>
    </r>
  </si>
  <si>
    <t xml:space="preserve">  Incidência do FGTS exclusivamente sobre o aviso prévio indenizado</t>
  </si>
  <si>
    <t xml:space="preserve">  Incidência do FGTS exclusivamente sobre o período médio de afastamento superior a 15 dias motivado por acidente do trabalho</t>
  </si>
  <si>
    <t xml:space="preserve">  Total Grupo E</t>
  </si>
  <si>
    <r>
      <t xml:space="preserve">  </t>
    </r>
    <r>
      <rPr>
        <b/>
        <sz val="11"/>
        <color theme="1"/>
        <rFont val="Calibri"/>
        <family val="2"/>
        <scheme val="minor"/>
      </rPr>
      <t>TOTAL DOS ENCARGOS SOCIAIS</t>
    </r>
  </si>
  <si>
    <t xml:space="preserve"> </t>
  </si>
  <si>
    <r>
      <t xml:space="preserve">  </t>
    </r>
    <r>
      <rPr>
        <b/>
        <sz val="11"/>
        <color theme="1"/>
        <rFont val="Calibri"/>
        <family val="2"/>
        <scheme val="minor"/>
      </rPr>
      <t>TOTAL DA MÃO DE OBRA (REMUNERAÇÃO + ENCARGOS SOCIAIS</t>
    </r>
  </si>
  <si>
    <r>
      <t xml:space="preserve">  </t>
    </r>
    <r>
      <rPr>
        <b/>
        <sz val="11"/>
        <color theme="1"/>
        <rFont val="Calibri"/>
        <family val="2"/>
        <scheme val="minor"/>
      </rPr>
      <t>III - INSUMOS</t>
    </r>
  </si>
  <si>
    <r>
      <t xml:space="preserve">  </t>
    </r>
    <r>
      <rPr>
        <b/>
        <sz val="11"/>
        <color theme="1"/>
        <rFont val="Calibri"/>
        <family val="2"/>
        <scheme val="minor"/>
      </rPr>
      <t>3- Beneficios e Insumos</t>
    </r>
  </si>
  <si>
    <t>Vale alimentação (Cláusula 15ª CCT)</t>
  </si>
  <si>
    <t>22</t>
  </si>
  <si>
    <t>Fundo assistencial (Cláusula 35ª CCT)</t>
  </si>
  <si>
    <t>1%</t>
  </si>
  <si>
    <t xml:space="preserve">  Transporte </t>
  </si>
  <si>
    <r>
      <t xml:space="preserve">  </t>
    </r>
    <r>
      <rPr>
        <b/>
        <sz val="11"/>
        <color theme="1"/>
        <rFont val="Calibri"/>
        <family val="2"/>
        <scheme val="minor"/>
      </rPr>
      <t>TOTAL DOS INSUMOS</t>
    </r>
  </si>
  <si>
    <r>
      <t xml:space="preserve">  </t>
    </r>
    <r>
      <rPr>
        <b/>
        <sz val="11"/>
        <color theme="1"/>
        <rFont val="Calibri"/>
        <family val="2"/>
        <scheme val="minor"/>
      </rPr>
      <t>SOBTOTAL (MÃO DE OBRA + INSUMOS)</t>
    </r>
  </si>
  <si>
    <r>
      <t xml:space="preserve">  </t>
    </r>
    <r>
      <rPr>
        <b/>
        <sz val="11"/>
        <color theme="1"/>
        <rFont val="Calibri"/>
        <family val="2"/>
        <scheme val="minor"/>
      </rPr>
      <t>IV- DEMAIS COMPONENTES</t>
    </r>
  </si>
  <si>
    <r>
      <t xml:space="preserve">  </t>
    </r>
    <r>
      <rPr>
        <b/>
        <sz val="11"/>
        <color theme="1"/>
        <rFont val="Calibri"/>
        <family val="2"/>
        <scheme val="minor"/>
      </rPr>
      <t>4- Demais Componentes</t>
    </r>
  </si>
  <si>
    <t xml:space="preserve">  Despesas administrativas/ operacionais</t>
  </si>
  <si>
    <t xml:space="preserve">   Lucro</t>
  </si>
  <si>
    <r>
      <t xml:space="preserve">  </t>
    </r>
    <r>
      <rPr>
        <b/>
        <sz val="11"/>
        <color theme="1"/>
        <rFont val="Calibri"/>
        <family val="2"/>
        <scheme val="minor"/>
      </rPr>
      <t>TOTAL DEMAIS COMPONENTES</t>
    </r>
  </si>
  <si>
    <r>
      <t xml:space="preserve">  </t>
    </r>
    <r>
      <rPr>
        <b/>
        <sz val="11"/>
        <color theme="1"/>
        <rFont val="Calibri"/>
        <family val="2"/>
        <scheme val="minor"/>
      </rPr>
      <t>SUBTOTAL (MÃO DE OBRA + INSUMOS + DEMAIS COMP.)</t>
    </r>
  </si>
  <si>
    <r>
      <t xml:space="preserve">  </t>
    </r>
    <r>
      <rPr>
        <b/>
        <sz val="11"/>
        <color theme="1"/>
        <rFont val="Calibri"/>
        <family val="2"/>
        <scheme val="minor"/>
      </rPr>
      <t>V - TRIBUTOS</t>
    </r>
  </si>
  <si>
    <r>
      <t xml:space="preserve"> </t>
    </r>
    <r>
      <rPr>
        <b/>
        <sz val="11"/>
        <color theme="1"/>
        <rFont val="Calibri"/>
        <family val="2"/>
        <scheme val="minor"/>
      </rPr>
      <t xml:space="preserve"> 5- Tributos</t>
    </r>
  </si>
  <si>
    <t xml:space="preserve">  COFINS</t>
  </si>
  <si>
    <t xml:space="preserve">  PIS</t>
  </si>
  <si>
    <t xml:space="preserve">  ISS</t>
  </si>
  <si>
    <r>
      <t xml:space="preserve">  </t>
    </r>
    <r>
      <rPr>
        <b/>
        <sz val="11"/>
        <color theme="1"/>
        <rFont val="Calibri"/>
        <family val="2"/>
        <scheme val="minor"/>
      </rPr>
      <t>TOTAL TRIBUTOS</t>
    </r>
  </si>
  <si>
    <r>
      <rPr>
        <b/>
        <sz val="11"/>
        <rFont val="Calibri"/>
        <family val="2"/>
        <scheme val="minor"/>
      </rPr>
      <t xml:space="preserve">  VALOR </t>
    </r>
    <r>
      <rPr>
        <b/>
        <sz val="11"/>
        <color indexed="2"/>
        <rFont val="Calibri"/>
        <family val="2"/>
        <scheme val="minor"/>
      </rPr>
      <t>MENSAL</t>
    </r>
    <r>
      <rPr>
        <b/>
        <sz val="11"/>
        <rFont val="Calibri"/>
        <family val="2"/>
        <scheme val="minor"/>
      </rPr>
      <t xml:space="preserve"> PARA O POSTO DE SERVIÇO</t>
    </r>
  </si>
  <si>
    <r>
      <rPr>
        <b/>
        <sz val="11"/>
        <rFont val="Calibri"/>
        <family val="2"/>
        <scheme val="minor"/>
      </rPr>
      <t xml:space="preserve">  VALOR</t>
    </r>
    <r>
      <rPr>
        <b/>
        <sz val="11"/>
        <color indexed="2"/>
        <rFont val="Calibri"/>
        <family val="2"/>
        <scheme val="minor"/>
      </rPr>
      <t xml:space="preserve"> ANUAL</t>
    </r>
    <r>
      <rPr>
        <b/>
        <sz val="11"/>
        <rFont val="Calibri"/>
        <family val="2"/>
        <scheme val="minor"/>
      </rPr>
      <t xml:space="preserve">  PARA O POSTO DE SERVIÇO</t>
    </r>
  </si>
  <si>
    <t>Valor unitário do passe - CONTRATO Nº017/2025</t>
  </si>
  <si>
    <t>Valor dos passes diário (considerado a utilização de 2 passe/dia)</t>
  </si>
  <si>
    <t>Valor mensal passes (considerando 22 dias trabalhados no mês)</t>
  </si>
  <si>
    <t>Desconto funcionário (considerando 6%)</t>
  </si>
  <si>
    <t>VALOR DO VALE</t>
  </si>
  <si>
    <t>Hora extra do motorista  40h</t>
  </si>
  <si>
    <t>Por hora</t>
  </si>
  <si>
    <t>Salário - hora</t>
  </si>
  <si>
    <t>Adicional hora extra</t>
  </si>
  <si>
    <r>
      <rPr>
        <sz val="11"/>
        <color theme="1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TOTAL DA MÃO DE OBRA (REMUNERAÇÃO + ENCARGOS SOCIAIS)</t>
    </r>
  </si>
  <si>
    <r>
      <rPr>
        <sz val="11"/>
        <color theme="1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III- DEMAIS COMPONENTES</t>
    </r>
  </si>
  <si>
    <r>
      <rPr>
        <sz val="11"/>
        <color theme="1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SUBTOTAL (MÃO DE OBRA +  DEMAIS COMP.)</t>
    </r>
  </si>
  <si>
    <r>
      <rPr>
        <b/>
        <sz val="11"/>
        <rFont val="Calibri"/>
        <family val="2"/>
        <scheme val="minor"/>
      </rPr>
      <t xml:space="preserve"> VALOR </t>
    </r>
    <r>
      <rPr>
        <b/>
        <sz val="11"/>
        <color indexed="2"/>
        <rFont val="Calibri"/>
        <family val="2"/>
        <scheme val="minor"/>
      </rPr>
      <t>HORA EXTRA</t>
    </r>
    <r>
      <rPr>
        <b/>
        <sz val="11"/>
        <rFont val="Calibri"/>
        <family val="2"/>
        <scheme val="minor"/>
      </rPr>
      <t xml:space="preserve">  PARA O POSTO DE SERVIÇO</t>
    </r>
  </si>
  <si>
    <t xml:space="preserve">  Uniformes (2 camisas polo por empregado a cada 6 meses)</t>
  </si>
  <si>
    <t>Posto: Motorista 40h - CNH CATEGORIA "B"</t>
  </si>
  <si>
    <t>AUXÍLIO TRANSPORTE PÚBLICO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</si>
</sst>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[$R$-416]\ #,##0.00"/>
    <numFmt numFmtId="166" formatCode="&quot;R$&quot;\ #,##0.00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2"/>
      <name val="Arial Black"/>
      <family val="2"/>
    </font>
    <font>
      <b/>
      <i/>
      <sz val="11"/>
      <color indexed="2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indexed="2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indexed="2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2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theme="2" tint="-0.249977111117893"/>
      </patternFill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0"/>
        <bgColor theme="0"/>
      </patternFill>
    </fill>
    <fill>
      <patternFill patternType="solid">
        <fgColor theme="0" tint="-0.14996795556505021"/>
        <bgColor theme="0" tint="-0.14996795556505021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14" fillId="0" borderId="0" applyFont="0" applyFill="0" applyBorder="0" applyProtection="0"/>
    <xf numFmtId="43" fontId="14" fillId="0" borderId="0" applyFont="0" applyFill="0" applyBorder="0" applyProtection="0"/>
  </cellStyleXfs>
  <cellXfs count="82">
    <xf numFmtId="0" fontId="0" fillId="0" borderId="0" xfId="0"/>
    <xf numFmtId="0" fontId="4" fillId="2" borderId="2" xfId="0" applyFont="1" applyFill="1" applyBorder="1"/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3" borderId="2" xfId="0" applyFill="1" applyBorder="1"/>
    <xf numFmtId="0" fontId="0" fillId="0" borderId="3" xfId="0" applyBorder="1"/>
    <xf numFmtId="4" fontId="0" fillId="0" borderId="2" xfId="0" applyNumberFormat="1" applyBorder="1" applyAlignment="1">
      <alignment horizontal="center"/>
    </xf>
    <xf numFmtId="0" fontId="5" fillId="0" borderId="0" xfId="0" applyFont="1" applyAlignment="1">
      <alignment vertical="center"/>
    </xf>
    <xf numFmtId="0" fontId="0" fillId="0" borderId="4" xfId="0" applyBorder="1"/>
    <xf numFmtId="0" fontId="6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0" borderId="0" xfId="0" applyFont="1"/>
    <xf numFmtId="0" fontId="0" fillId="0" borderId="2" xfId="0" applyBorder="1"/>
    <xf numFmtId="0" fontId="0" fillId="0" borderId="7" xfId="0" applyBorder="1"/>
    <xf numFmtId="17" fontId="0" fillId="0" borderId="2" xfId="0" applyNumberFormat="1" applyBorder="1" applyAlignment="1">
      <alignment horizontal="center"/>
    </xf>
    <xf numFmtId="0" fontId="5" fillId="0" borderId="0" xfId="0" applyFont="1"/>
    <xf numFmtId="0" fontId="9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2" fillId="0" borderId="2" xfId="0" applyFont="1" applyBorder="1"/>
    <xf numFmtId="0" fontId="4" fillId="0" borderId="2" xfId="0" applyFont="1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9" fontId="0" fillId="0" borderId="2" xfId="1" applyFont="1" applyBorder="1"/>
    <xf numFmtId="4" fontId="0" fillId="2" borderId="2" xfId="0" applyNumberFormat="1" applyFill="1" applyBorder="1"/>
    <xf numFmtId="10" fontId="0" fillId="0" borderId="2" xfId="1" applyNumberFormat="1" applyFont="1" applyBorder="1"/>
    <xf numFmtId="43" fontId="0" fillId="0" borderId="2" xfId="2" applyFont="1" applyBorder="1"/>
    <xf numFmtId="10" fontId="0" fillId="2" borderId="2" xfId="1" applyNumberFormat="1" applyFont="1" applyFill="1" applyBorder="1"/>
    <xf numFmtId="43" fontId="0" fillId="2" borderId="2" xfId="0" applyNumberFormat="1" applyFill="1" applyBorder="1"/>
    <xf numFmtId="49" fontId="0" fillId="0" borderId="2" xfId="0" applyNumberFormat="1" applyBorder="1"/>
    <xf numFmtId="164" fontId="0" fillId="0" borderId="2" xfId="1" applyNumberFormat="1" applyFont="1" applyBorder="1"/>
    <xf numFmtId="164" fontId="0" fillId="2" borderId="2" xfId="1" applyNumberFormat="1" applyFont="1" applyFill="1" applyBorder="1"/>
    <xf numFmtId="43" fontId="0" fillId="2" borderId="2" xfId="2" applyFont="1" applyFill="1" applyBorder="1"/>
    <xf numFmtId="164" fontId="0" fillId="3" borderId="2" xfId="1" applyNumberFormat="1" applyFont="1" applyFill="1" applyBorder="1"/>
    <xf numFmtId="0" fontId="0" fillId="3" borderId="2" xfId="0" applyFill="1" applyBorder="1" applyAlignment="1">
      <alignment vertical="top" wrapText="1"/>
    </xf>
    <xf numFmtId="43" fontId="0" fillId="3" borderId="2" xfId="2" applyFont="1" applyFill="1" applyBorder="1" applyAlignment="1">
      <alignment vertical="center"/>
    </xf>
    <xf numFmtId="0" fontId="0" fillId="2" borderId="2" xfId="0" applyFill="1" applyBorder="1" applyAlignment="1">
      <alignment vertical="top"/>
    </xf>
    <xf numFmtId="0" fontId="0" fillId="4" borderId="2" xfId="0" applyFill="1" applyBorder="1" applyAlignment="1">
      <alignment wrapText="1"/>
    </xf>
    <xf numFmtId="43" fontId="0" fillId="0" borderId="2" xfId="2" applyFont="1" applyBorder="1" applyAlignment="1">
      <alignment vertical="center"/>
    </xf>
    <xf numFmtId="10" fontId="4" fillId="2" borderId="2" xfId="1" applyNumberFormat="1" applyFont="1" applyFill="1" applyBorder="1"/>
    <xf numFmtId="43" fontId="4" fillId="2" borderId="2" xfId="2" applyFont="1" applyFill="1" applyBorder="1"/>
    <xf numFmtId="49" fontId="0" fillId="2" borderId="2" xfId="0" applyNumberFormat="1" applyFill="1" applyBorder="1" applyAlignment="1">
      <alignment horizontal="right"/>
    </xf>
    <xf numFmtId="49" fontId="0" fillId="2" borderId="2" xfId="0" applyNumberFormat="1" applyFill="1" applyBorder="1"/>
    <xf numFmtId="0" fontId="0" fillId="2" borderId="2" xfId="0" applyFill="1" applyBorder="1" applyAlignment="1">
      <alignment horizontal="right"/>
    </xf>
    <xf numFmtId="49" fontId="0" fillId="0" borderId="3" xfId="0" applyNumberFormat="1" applyBorder="1"/>
    <xf numFmtId="4" fontId="13" fillId="0" borderId="5" xfId="0" applyNumberFormat="1" applyFont="1" applyBorder="1" applyAlignment="1">
      <alignment horizontal="left"/>
    </xf>
    <xf numFmtId="49" fontId="13" fillId="0" borderId="5" xfId="0" applyNumberFormat="1" applyFont="1" applyBorder="1" applyAlignment="1">
      <alignment horizontal="right"/>
    </xf>
    <xf numFmtId="2" fontId="13" fillId="0" borderId="5" xfId="0" applyNumberFormat="1" applyFont="1" applyBorder="1"/>
    <xf numFmtId="0" fontId="0" fillId="0" borderId="8" xfId="0" applyBorder="1"/>
    <xf numFmtId="43" fontId="14" fillId="0" borderId="8" xfId="2" applyFont="1" applyBorder="1"/>
    <xf numFmtId="43" fontId="14" fillId="5" borderId="2" xfId="2" applyFont="1" applyFill="1" applyBorder="1"/>
    <xf numFmtId="43" fontId="4" fillId="2" borderId="2" xfId="0" applyNumberFormat="1" applyFont="1" applyFill="1" applyBorder="1"/>
    <xf numFmtId="43" fontId="0" fillId="0" borderId="2" xfId="2" applyFont="1" applyBorder="1" applyAlignment="1">
      <alignment horizontal="center"/>
    </xf>
    <xf numFmtId="10" fontId="0" fillId="6" borderId="2" xfId="1" applyNumberFormat="1" applyFont="1" applyFill="1" applyBorder="1"/>
    <xf numFmtId="10" fontId="4" fillId="2" borderId="2" xfId="0" applyNumberFormat="1" applyFont="1" applyFill="1" applyBorder="1"/>
    <xf numFmtId="165" fontId="0" fillId="0" borderId="0" xfId="0" applyNumberFormat="1"/>
    <xf numFmtId="0" fontId="12" fillId="0" borderId="0" xfId="0" applyFont="1"/>
    <xf numFmtId="0" fontId="15" fillId="2" borderId="2" xfId="0" applyFont="1" applyFill="1" applyBorder="1"/>
    <xf numFmtId="49" fontId="12" fillId="2" borderId="2" xfId="0" applyNumberFormat="1" applyFont="1" applyFill="1" applyBorder="1"/>
    <xf numFmtId="43" fontId="15" fillId="2" borderId="2" xfId="2" applyFont="1" applyFill="1" applyBorder="1"/>
    <xf numFmtId="43" fontId="12" fillId="0" borderId="0" xfId="0" applyNumberFormat="1" applyFont="1"/>
    <xf numFmtId="0" fontId="0" fillId="0" borderId="1" xfId="0" applyBorder="1"/>
    <xf numFmtId="166" fontId="0" fillId="0" borderId="9" xfId="0" applyNumberFormat="1" applyBorder="1"/>
    <xf numFmtId="166" fontId="0" fillId="0" borderId="10" xfId="0" applyNumberFormat="1" applyBorder="1"/>
    <xf numFmtId="2" fontId="0" fillId="0" borderId="0" xfId="0" applyNumberFormat="1"/>
    <xf numFmtId="0" fontId="0" fillId="0" borderId="5" xfId="0" applyBorder="1"/>
    <xf numFmtId="166" fontId="0" fillId="0" borderId="5" xfId="0" applyNumberFormat="1" applyBorder="1"/>
    <xf numFmtId="165" fontId="0" fillId="0" borderId="5" xfId="0" applyNumberFormat="1" applyBorder="1"/>
    <xf numFmtId="0" fontId="4" fillId="2" borderId="5" xfId="0" applyFont="1" applyFill="1" applyBorder="1"/>
    <xf numFmtId="166" fontId="4" fillId="2" borderId="5" xfId="0" applyNumberFormat="1" applyFont="1" applyFill="1" applyBorder="1"/>
    <xf numFmtId="0" fontId="0" fillId="0" borderId="2" xfId="0" applyBorder="1" applyAlignment="1">
      <alignment horizontal="right"/>
    </xf>
    <xf numFmtId="2" fontId="0" fillId="0" borderId="2" xfId="0" applyNumberFormat="1" applyBorder="1" applyAlignment="1">
      <alignment horizontal="right"/>
    </xf>
    <xf numFmtId="9" fontId="0" fillId="0" borderId="2" xfId="0" applyNumberFormat="1" applyBorder="1"/>
    <xf numFmtId="0" fontId="2" fillId="5" borderId="2" xfId="0" applyFont="1" applyFill="1" applyBorder="1"/>
    <xf numFmtId="0" fontId="0" fillId="0" borderId="2" xfId="0" applyBorder="1"/>
    <xf numFmtId="49" fontId="18" fillId="2" borderId="4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0" fillId="0" borderId="4" xfId="0" applyBorder="1"/>
    <xf numFmtId="0" fontId="0" fillId="0" borderId="11" xfId="0" applyBorder="1"/>
    <xf numFmtId="0" fontId="0" fillId="0" borderId="6" xfId="0" applyBorder="1"/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6"/>
  <sheetViews>
    <sheetView topLeftCell="A32" workbookViewId="0">
      <selection activeCell="C84" sqref="C84"/>
    </sheetView>
  </sheetViews>
  <sheetFormatPr defaultRowHeight="15" x14ac:dyDescent="0.25"/>
  <cols>
    <col min="1" max="1" width="63.28515625" customWidth="1"/>
    <col min="2" max="2" width="19.42578125" customWidth="1"/>
    <col min="3" max="3" width="21" customWidth="1"/>
    <col min="10" max="10" width="14" bestFit="1"/>
  </cols>
  <sheetData>
    <row r="1" spans="1:15" ht="18.75" x14ac:dyDescent="0.3">
      <c r="A1" s="77" t="s">
        <v>0</v>
      </c>
      <c r="B1" s="77"/>
      <c r="C1" s="77"/>
    </row>
    <row r="2" spans="1:15" ht="18.75" x14ac:dyDescent="0.3">
      <c r="A2" s="78" t="s">
        <v>95</v>
      </c>
      <c r="B2" s="77"/>
      <c r="C2" s="77"/>
    </row>
    <row r="3" spans="1:15" x14ac:dyDescent="0.25">
      <c r="A3" s="1" t="s">
        <v>1</v>
      </c>
      <c r="B3" s="2"/>
      <c r="C3" s="3"/>
    </row>
    <row r="4" spans="1:15" ht="18.75" x14ac:dyDescent="0.25">
      <c r="A4" s="4" t="s">
        <v>2</v>
      </c>
      <c r="B4" s="5"/>
      <c r="C4" s="6">
        <f>(2369/220)*200</f>
        <v>2153.6363636363635</v>
      </c>
      <c r="E4" s="7"/>
      <c r="F4" s="7"/>
      <c r="G4" s="7"/>
      <c r="H4" s="7"/>
      <c r="I4" s="7"/>
      <c r="J4" s="7"/>
      <c r="K4" s="7"/>
      <c r="L4" s="7"/>
    </row>
    <row r="5" spans="1:15" x14ac:dyDescent="0.25">
      <c r="A5" s="8" t="s">
        <v>3</v>
      </c>
      <c r="B5" s="9" t="s">
        <v>4</v>
      </c>
      <c r="C5" s="10" t="s">
        <v>5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ht="18.75" x14ac:dyDescent="0.4">
      <c r="A6" s="12" t="s">
        <v>6</v>
      </c>
      <c r="B6" s="13"/>
      <c r="C6" s="14">
        <v>45444</v>
      </c>
      <c r="H6" s="15"/>
      <c r="I6" s="15"/>
      <c r="J6" s="15"/>
      <c r="K6" s="15"/>
      <c r="L6" s="15"/>
      <c r="M6" s="15"/>
    </row>
    <row r="7" spans="1:15" ht="18.75" x14ac:dyDescent="0.4">
      <c r="A7" s="12" t="s">
        <v>7</v>
      </c>
      <c r="B7" s="16" t="s">
        <v>8</v>
      </c>
      <c r="C7" s="17" t="s">
        <v>9</v>
      </c>
      <c r="E7" s="15"/>
      <c r="F7" s="15"/>
      <c r="G7" s="15"/>
    </row>
    <row r="8" spans="1:15" x14ac:dyDescent="0.25">
      <c r="A8" s="12" t="s">
        <v>10</v>
      </c>
      <c r="B8" s="18" t="s">
        <v>11</v>
      </c>
      <c r="C8" s="19"/>
    </row>
    <row r="9" spans="1:15" x14ac:dyDescent="0.25">
      <c r="A9" s="1" t="s">
        <v>12</v>
      </c>
      <c r="B9" s="2"/>
      <c r="C9" s="3"/>
    </row>
    <row r="10" spans="1:15" x14ac:dyDescent="0.25">
      <c r="A10" s="20" t="s">
        <v>13</v>
      </c>
      <c r="B10" s="21" t="s">
        <v>14</v>
      </c>
      <c r="C10" s="21" t="s">
        <v>15</v>
      </c>
    </row>
    <row r="11" spans="1:15" x14ac:dyDescent="0.25">
      <c r="A11" s="12" t="s">
        <v>16</v>
      </c>
      <c r="B11" s="12">
        <v>1</v>
      </c>
      <c r="C11" s="22">
        <f>C4</f>
        <v>2153.6363636363635</v>
      </c>
    </row>
    <row r="12" spans="1:15" x14ac:dyDescent="0.25">
      <c r="A12" s="12" t="s">
        <v>17</v>
      </c>
      <c r="B12" s="23">
        <v>0</v>
      </c>
      <c r="C12" s="12"/>
    </row>
    <row r="13" spans="1:15" x14ac:dyDescent="0.25">
      <c r="A13" s="12" t="s">
        <v>18</v>
      </c>
      <c r="B13" s="23">
        <v>0</v>
      </c>
      <c r="C13" s="12"/>
    </row>
    <row r="14" spans="1:15" ht="15.75" customHeight="1" x14ac:dyDescent="0.25">
      <c r="A14" s="12" t="s">
        <v>19</v>
      </c>
      <c r="B14" s="23">
        <v>0</v>
      </c>
      <c r="C14" s="12"/>
    </row>
    <row r="15" spans="1:15" x14ac:dyDescent="0.25">
      <c r="A15" s="1" t="s">
        <v>20</v>
      </c>
      <c r="B15" s="2"/>
      <c r="C15" s="24">
        <f>SUM(C11:C14)</f>
        <v>2153.6363636363635</v>
      </c>
    </row>
    <row r="16" spans="1:15" x14ac:dyDescent="0.25">
      <c r="A16" s="20" t="s">
        <v>21</v>
      </c>
      <c r="B16" s="12"/>
      <c r="C16" s="12"/>
    </row>
    <row r="17" spans="1:3" x14ac:dyDescent="0.25">
      <c r="A17" s="20" t="s">
        <v>22</v>
      </c>
      <c r="B17" s="12"/>
      <c r="C17" s="12"/>
    </row>
    <row r="18" spans="1:3" x14ac:dyDescent="0.25">
      <c r="A18" s="20" t="s">
        <v>23</v>
      </c>
      <c r="B18" s="25">
        <v>0.2</v>
      </c>
      <c r="C18" s="26">
        <f t="shared" ref="C18:C25" si="0">$C$15*B18</f>
        <v>430.72727272727275</v>
      </c>
    </row>
    <row r="19" spans="1:3" x14ac:dyDescent="0.25">
      <c r="A19" s="20" t="s">
        <v>24</v>
      </c>
      <c r="B19" s="25">
        <v>0.08</v>
      </c>
      <c r="C19" s="26">
        <f t="shared" si="0"/>
        <v>172.29090909090908</v>
      </c>
    </row>
    <row r="20" spans="1:3" x14ac:dyDescent="0.25">
      <c r="A20" s="20" t="s">
        <v>25</v>
      </c>
      <c r="B20" s="25">
        <v>1.4999999999999999E-2</v>
      </c>
      <c r="C20" s="26">
        <f t="shared" si="0"/>
        <v>32.304545454545455</v>
      </c>
    </row>
    <row r="21" spans="1:3" x14ac:dyDescent="0.25">
      <c r="A21" s="20" t="s">
        <v>26</v>
      </c>
      <c r="B21" s="25">
        <v>0.01</v>
      </c>
      <c r="C21" s="26">
        <f t="shared" si="0"/>
        <v>21.536363636363635</v>
      </c>
    </row>
    <row r="22" spans="1:3" x14ac:dyDescent="0.25">
      <c r="A22" s="20" t="s">
        <v>27</v>
      </c>
      <c r="B22" s="25">
        <v>6.0000000000000001E-3</v>
      </c>
      <c r="C22" s="26">
        <f t="shared" si="0"/>
        <v>12.921818181818182</v>
      </c>
    </row>
    <row r="23" spans="1:3" x14ac:dyDescent="0.25">
      <c r="A23" s="20" t="s">
        <v>28</v>
      </c>
      <c r="B23" s="25">
        <v>2E-3</v>
      </c>
      <c r="C23" s="26">
        <f t="shared" si="0"/>
        <v>4.3072727272727267</v>
      </c>
    </row>
    <row r="24" spans="1:3" x14ac:dyDescent="0.25">
      <c r="A24" s="20" t="s">
        <v>29</v>
      </c>
      <c r="B24" s="25">
        <v>2.5000000000000001E-2</v>
      </c>
      <c r="C24" s="26">
        <f t="shared" si="0"/>
        <v>53.840909090909093</v>
      </c>
    </row>
    <row r="25" spans="1:3" x14ac:dyDescent="0.25">
      <c r="A25" s="20" t="s">
        <v>30</v>
      </c>
      <c r="B25" s="25">
        <v>0.03</v>
      </c>
      <c r="C25" s="26">
        <f t="shared" si="0"/>
        <v>64.609090909090909</v>
      </c>
    </row>
    <row r="26" spans="1:3" x14ac:dyDescent="0.25">
      <c r="A26" s="2" t="s">
        <v>31</v>
      </c>
      <c r="B26" s="27">
        <f>SUM(B18:B25)</f>
        <v>0.3680000000000001</v>
      </c>
      <c r="C26" s="28">
        <f>SUM(C18:C25)</f>
        <v>792.53818181818167</v>
      </c>
    </row>
    <row r="27" spans="1:3" x14ac:dyDescent="0.25">
      <c r="A27" s="20" t="s">
        <v>32</v>
      </c>
      <c r="B27" s="29"/>
      <c r="C27" s="12"/>
    </row>
    <row r="28" spans="1:3" x14ac:dyDescent="0.25">
      <c r="A28" s="12" t="s">
        <v>33</v>
      </c>
      <c r="B28" s="30">
        <v>8.3333333333333329E-2</v>
      </c>
      <c r="C28" s="26">
        <f t="shared" ref="C28:C35" si="1">$C$15*B28</f>
        <v>179.46969696969694</v>
      </c>
    </row>
    <row r="29" spans="1:3" x14ac:dyDescent="0.25">
      <c r="A29" s="12" t="s">
        <v>34</v>
      </c>
      <c r="B29" s="30">
        <v>0.1111111111111111</v>
      </c>
      <c r="C29" s="26">
        <f t="shared" si="1"/>
        <v>239.29292929292927</v>
      </c>
    </row>
    <row r="30" spans="1:3" x14ac:dyDescent="0.25">
      <c r="A30" s="12" t="s">
        <v>35</v>
      </c>
      <c r="B30" s="30">
        <v>1.9444444444444445E-2</v>
      </c>
      <c r="C30" s="26">
        <f t="shared" si="1"/>
        <v>41.876262626262623</v>
      </c>
    </row>
    <row r="31" spans="1:3" x14ac:dyDescent="0.25">
      <c r="A31" s="12" t="s">
        <v>36</v>
      </c>
      <c r="B31" s="30">
        <v>1.3888888888888888E-2</v>
      </c>
      <c r="C31" s="26">
        <f t="shared" si="1"/>
        <v>29.911616161616159</v>
      </c>
    </row>
    <row r="32" spans="1:3" x14ac:dyDescent="0.25">
      <c r="A32" s="12" t="s">
        <v>37</v>
      </c>
      <c r="B32" s="30">
        <v>3.3333333333333331E-3</v>
      </c>
      <c r="C32" s="26">
        <f t="shared" si="1"/>
        <v>7.1787878787878778</v>
      </c>
    </row>
    <row r="33" spans="1:3" x14ac:dyDescent="0.25">
      <c r="A33" s="12" t="s">
        <v>38</v>
      </c>
      <c r="B33" s="30">
        <v>2.7777777777777779E-3</v>
      </c>
      <c r="C33" s="26">
        <f t="shared" si="1"/>
        <v>5.9823232323232318</v>
      </c>
    </row>
    <row r="34" spans="1:3" x14ac:dyDescent="0.25">
      <c r="A34" s="12" t="s">
        <v>39</v>
      </c>
      <c r="B34" s="30">
        <v>7.3999260000000007E-4</v>
      </c>
      <c r="C34" s="26">
        <f t="shared" si="1"/>
        <v>1.5936749721818182</v>
      </c>
    </row>
    <row r="35" spans="1:3" x14ac:dyDescent="0.25">
      <c r="A35" s="12" t="s">
        <v>40</v>
      </c>
      <c r="B35" s="30">
        <v>2.0833333333333332E-4</v>
      </c>
      <c r="C35" s="26">
        <f t="shared" si="1"/>
        <v>0.44867424242424236</v>
      </c>
    </row>
    <row r="36" spans="1:3" x14ac:dyDescent="0.25">
      <c r="A36" s="2" t="s">
        <v>41</v>
      </c>
      <c r="B36" s="31">
        <f>SUM(B28:B35)</f>
        <v>0.23483721482222217</v>
      </c>
      <c r="C36" s="32">
        <f>SUM(C28:C35)</f>
        <v>505.7539653762222</v>
      </c>
    </row>
    <row r="37" spans="1:3" x14ac:dyDescent="0.25">
      <c r="A37" s="12" t="s">
        <v>42</v>
      </c>
      <c r="B37" s="29"/>
      <c r="C37" s="12"/>
    </row>
    <row r="38" spans="1:3" x14ac:dyDescent="0.25">
      <c r="A38" s="12" t="s">
        <v>43</v>
      </c>
      <c r="B38" s="30">
        <v>4.1700000000000001E-3</v>
      </c>
      <c r="C38" s="26">
        <f t="shared" ref="C38:C40" si="2">$C$15*B38</f>
        <v>8.9806636363636354</v>
      </c>
    </row>
    <row r="39" spans="1:3" x14ac:dyDescent="0.25">
      <c r="A39" s="12" t="s">
        <v>44</v>
      </c>
      <c r="B39" s="30">
        <v>1.67E-3</v>
      </c>
      <c r="C39" s="26">
        <f t="shared" si="2"/>
        <v>3.596572727272727</v>
      </c>
    </row>
    <row r="40" spans="1:3" x14ac:dyDescent="0.25">
      <c r="A40" s="12" t="s">
        <v>45</v>
      </c>
      <c r="B40" s="25">
        <v>3.2000000000000001E-2</v>
      </c>
      <c r="C40" s="26">
        <f t="shared" si="2"/>
        <v>68.916363636363627</v>
      </c>
    </row>
    <row r="41" spans="1:3" x14ac:dyDescent="0.25">
      <c r="A41" s="2" t="s">
        <v>46</v>
      </c>
      <c r="B41" s="27">
        <f>SUM(B38:B40)</f>
        <v>3.7839999999999999E-2</v>
      </c>
      <c r="C41" s="28">
        <f>SUM(C38:C40)</f>
        <v>81.493599999999986</v>
      </c>
    </row>
    <row r="42" spans="1:3" x14ac:dyDescent="0.25">
      <c r="A42" s="12" t="s">
        <v>47</v>
      </c>
      <c r="B42" s="29"/>
      <c r="C42" s="12"/>
    </row>
    <row r="43" spans="1:3" ht="18" customHeight="1" x14ac:dyDescent="0.25">
      <c r="A43" s="12" t="s">
        <v>48</v>
      </c>
      <c r="B43" s="33">
        <f>B36*B26</f>
        <v>8.6420095054577789E-2</v>
      </c>
      <c r="C43" s="26">
        <f t="shared" ref="C43:C44" si="3">$C$15*B43</f>
        <v>186.1174592584498</v>
      </c>
    </row>
    <row r="44" spans="1:3" ht="30" x14ac:dyDescent="0.25">
      <c r="A44" s="34" t="s">
        <v>49</v>
      </c>
      <c r="B44" s="30">
        <v>2.7299999999999998E-3</v>
      </c>
      <c r="C44" s="35">
        <f t="shared" si="3"/>
        <v>5.8794272727272716</v>
      </c>
    </row>
    <row r="45" spans="1:3" x14ac:dyDescent="0.25">
      <c r="A45" s="36" t="s">
        <v>50</v>
      </c>
      <c r="B45" s="27">
        <f>SUM(B43:B44)</f>
        <v>8.9150095054577785E-2</v>
      </c>
      <c r="C45" s="32">
        <f>SUM(C43:C44)</f>
        <v>191.99688653117707</v>
      </c>
    </row>
    <row r="46" spans="1:3" x14ac:dyDescent="0.25">
      <c r="A46" s="12" t="s">
        <v>51</v>
      </c>
      <c r="B46" s="29"/>
      <c r="C46" s="12"/>
    </row>
    <row r="47" spans="1:3" ht="15.75" customHeight="1" x14ac:dyDescent="0.25">
      <c r="A47" s="12" t="s">
        <v>52</v>
      </c>
      <c r="B47" s="30">
        <v>3.3E-4</v>
      </c>
      <c r="C47" s="26">
        <f t="shared" ref="C47:C48" si="4">$C$15*B47</f>
        <v>0.7107</v>
      </c>
    </row>
    <row r="48" spans="1:3" ht="30" x14ac:dyDescent="0.25">
      <c r="A48" s="37" t="s">
        <v>53</v>
      </c>
      <c r="B48" s="30">
        <v>2.5999999999999998E-4</v>
      </c>
      <c r="C48" s="38">
        <f t="shared" si="4"/>
        <v>0.55994545454545441</v>
      </c>
    </row>
    <row r="49" spans="1:3" x14ac:dyDescent="0.25">
      <c r="A49" s="2" t="s">
        <v>54</v>
      </c>
      <c r="B49" s="31">
        <f>SUM(B47:B48)</f>
        <v>5.9000000000000003E-4</v>
      </c>
      <c r="C49" s="28">
        <f>SUM(C47:C48)</f>
        <v>1.2706454545454544</v>
      </c>
    </row>
    <row r="50" spans="1:3" x14ac:dyDescent="0.25">
      <c r="A50" s="2" t="s">
        <v>55</v>
      </c>
      <c r="B50" s="39">
        <f>SUM(B49,B45,B41,B36,B26)</f>
        <v>0.73041730987680009</v>
      </c>
      <c r="C50" s="40">
        <f>SUM(C49,C45,C41,C36,C26)</f>
        <v>1573.0532791801265</v>
      </c>
    </row>
    <row r="51" spans="1:3" x14ac:dyDescent="0.25">
      <c r="A51" s="74" t="s">
        <v>56</v>
      </c>
      <c r="B51" s="74"/>
      <c r="C51" s="74"/>
    </row>
    <row r="52" spans="1:3" x14ac:dyDescent="0.25">
      <c r="A52" s="2" t="s">
        <v>57</v>
      </c>
      <c r="B52" s="41"/>
      <c r="C52" s="40">
        <f>SUM(C50,C15)</f>
        <v>3726.68964281649</v>
      </c>
    </row>
    <row r="53" spans="1:3" x14ac:dyDescent="0.25">
      <c r="A53" s="74"/>
      <c r="B53" s="74"/>
      <c r="C53" s="74"/>
    </row>
    <row r="54" spans="1:3" x14ac:dyDescent="0.25">
      <c r="A54" s="2" t="s">
        <v>58</v>
      </c>
      <c r="B54" s="42"/>
      <c r="C54" s="43"/>
    </row>
    <row r="55" spans="1:3" x14ac:dyDescent="0.25">
      <c r="A55" s="5" t="s">
        <v>59</v>
      </c>
      <c r="B55" s="44"/>
      <c r="C55" s="5" t="s">
        <v>15</v>
      </c>
    </row>
    <row r="56" spans="1:3" x14ac:dyDescent="0.25">
      <c r="A56" s="45" t="s">
        <v>60</v>
      </c>
      <c r="B56" s="46" t="s">
        <v>61</v>
      </c>
      <c r="C56" s="47">
        <f>(33*B56)-72.6</f>
        <v>653.4</v>
      </c>
    </row>
    <row r="57" spans="1:3" x14ac:dyDescent="0.25">
      <c r="A57" s="45" t="s">
        <v>62</v>
      </c>
      <c r="B57" s="46" t="s">
        <v>63</v>
      </c>
      <c r="C57" s="47">
        <f>B57*C4</f>
        <v>21.536363636363635</v>
      </c>
    </row>
    <row r="58" spans="1:3" x14ac:dyDescent="0.25">
      <c r="A58" s="48" t="s">
        <v>64</v>
      </c>
      <c r="B58" s="49">
        <f>B86</f>
        <v>134.78181818181818</v>
      </c>
      <c r="C58" s="49">
        <f>B58</f>
        <v>134.78181818181818</v>
      </c>
    </row>
    <row r="59" spans="1:3" x14ac:dyDescent="0.25">
      <c r="A59" s="73" t="s">
        <v>94</v>
      </c>
      <c r="B59" s="50">
        <v>281</v>
      </c>
      <c r="C59" s="50">
        <f>B59/12</f>
        <v>23.416666666666668</v>
      </c>
    </row>
    <row r="60" spans="1:3" x14ac:dyDescent="0.25">
      <c r="A60" s="2" t="s">
        <v>65</v>
      </c>
      <c r="B60" s="51">
        <f>SUM(B56:B59)</f>
        <v>415.78181818181815</v>
      </c>
      <c r="C60" s="40">
        <f>SUM(C56:C59)</f>
        <v>833.13484848484836</v>
      </c>
    </row>
    <row r="61" spans="1:3" x14ac:dyDescent="0.25">
      <c r="A61" s="74"/>
      <c r="B61" s="74"/>
      <c r="C61" s="74"/>
    </row>
    <row r="62" spans="1:3" x14ac:dyDescent="0.25">
      <c r="A62" s="2" t="s">
        <v>66</v>
      </c>
      <c r="B62" s="43"/>
      <c r="C62" s="40">
        <f>SUM(C60,C52)</f>
        <v>4559.8244913013386</v>
      </c>
    </row>
    <row r="63" spans="1:3" x14ac:dyDescent="0.25">
      <c r="A63" s="74"/>
      <c r="B63" s="74"/>
      <c r="C63" s="74"/>
    </row>
    <row r="64" spans="1:3" x14ac:dyDescent="0.25">
      <c r="A64" s="2" t="s">
        <v>67</v>
      </c>
      <c r="B64" s="2"/>
      <c r="C64" s="43"/>
    </row>
    <row r="65" spans="1:10" x14ac:dyDescent="0.25">
      <c r="A65" s="12" t="s">
        <v>68</v>
      </c>
      <c r="B65" s="12"/>
      <c r="C65" s="52" t="s">
        <v>15</v>
      </c>
    </row>
    <row r="66" spans="1:10" x14ac:dyDescent="0.25">
      <c r="A66" s="12" t="s">
        <v>69</v>
      </c>
      <c r="B66" s="53">
        <v>0.05</v>
      </c>
      <c r="C66" s="26">
        <f>$C$62*B66</f>
        <v>227.99122456506694</v>
      </c>
    </row>
    <row r="67" spans="1:10" x14ac:dyDescent="0.25">
      <c r="A67" s="12" t="s">
        <v>70</v>
      </c>
      <c r="B67" s="53">
        <v>7.4999999999999997E-2</v>
      </c>
      <c r="C67" s="26">
        <f>$C$62*B67</f>
        <v>341.98683684760039</v>
      </c>
    </row>
    <row r="68" spans="1:10" x14ac:dyDescent="0.25">
      <c r="A68" s="2" t="s">
        <v>71</v>
      </c>
      <c r="B68" s="54">
        <f>SUM(B66:B67)</f>
        <v>0.125</v>
      </c>
      <c r="C68" s="40">
        <f>SUM(C66:C67)</f>
        <v>569.97806141266733</v>
      </c>
    </row>
    <row r="69" spans="1:10" x14ac:dyDescent="0.25">
      <c r="A69" s="74"/>
      <c r="B69" s="74"/>
      <c r="C69" s="74"/>
    </row>
    <row r="70" spans="1:10" x14ac:dyDescent="0.25">
      <c r="A70" s="2" t="s">
        <v>72</v>
      </c>
      <c r="B70" s="43"/>
      <c r="C70" s="40">
        <f>SUM(C68,C62)</f>
        <v>5129.8025527140062</v>
      </c>
    </row>
    <row r="71" spans="1:10" x14ac:dyDescent="0.25">
      <c r="A71" s="74"/>
      <c r="B71" s="74"/>
      <c r="C71" s="74"/>
    </row>
    <row r="72" spans="1:10" x14ac:dyDescent="0.25">
      <c r="A72" s="2" t="s">
        <v>73</v>
      </c>
      <c r="B72" s="2"/>
      <c r="C72" s="43"/>
    </row>
    <row r="73" spans="1:10" x14ac:dyDescent="0.25">
      <c r="A73" s="12" t="s">
        <v>74</v>
      </c>
      <c r="B73" s="12"/>
      <c r="C73" s="21" t="s">
        <v>15</v>
      </c>
    </row>
    <row r="74" spans="1:10" x14ac:dyDescent="0.25">
      <c r="A74" s="12" t="s">
        <v>75</v>
      </c>
      <c r="B74" s="53">
        <v>0.03</v>
      </c>
      <c r="C74" s="26">
        <f>$C$70*B74</f>
        <v>153.89407658142019</v>
      </c>
    </row>
    <row r="75" spans="1:10" x14ac:dyDescent="0.25">
      <c r="A75" s="12" t="s">
        <v>76</v>
      </c>
      <c r="B75" s="53">
        <v>6.4999999999999997E-3</v>
      </c>
      <c r="C75" s="26">
        <f>$C$70*B75</f>
        <v>33.343716592641037</v>
      </c>
      <c r="J75" s="55"/>
    </row>
    <row r="76" spans="1:10" x14ac:dyDescent="0.25">
      <c r="A76" s="12" t="s">
        <v>77</v>
      </c>
      <c r="B76" s="53">
        <v>0.03</v>
      </c>
      <c r="C76" s="26">
        <f>$C$70*B76</f>
        <v>153.89407658142019</v>
      </c>
    </row>
    <row r="77" spans="1:10" x14ac:dyDescent="0.25">
      <c r="A77" s="2" t="s">
        <v>78</v>
      </c>
      <c r="B77" s="54">
        <f>SUM(B74:B76)</f>
        <v>6.6500000000000004E-2</v>
      </c>
      <c r="C77" s="40">
        <f>SUM(C74:C76)</f>
        <v>341.13186975548143</v>
      </c>
    </row>
    <row r="78" spans="1:10" s="56" customFormat="1" x14ac:dyDescent="0.25">
      <c r="A78" s="57" t="s">
        <v>79</v>
      </c>
      <c r="B78" s="58"/>
      <c r="C78" s="59">
        <f>SUM(C77,C70)</f>
        <v>5470.9344224694878</v>
      </c>
      <c r="E78" s="60"/>
    </row>
    <row r="79" spans="1:10" x14ac:dyDescent="0.25">
      <c r="A79" s="57" t="s">
        <v>80</v>
      </c>
      <c r="B79" s="58"/>
      <c r="C79" s="59">
        <f>C78*12</f>
        <v>65651.213069633857</v>
      </c>
    </row>
    <row r="80" spans="1:10" x14ac:dyDescent="0.25">
      <c r="A80" s="61"/>
    </row>
    <row r="81" spans="1:4" x14ac:dyDescent="0.25">
      <c r="A81" s="75" t="s">
        <v>96</v>
      </c>
      <c r="B81" s="76"/>
    </row>
    <row r="82" spans="1:4" x14ac:dyDescent="0.25">
      <c r="A82" s="8" t="s">
        <v>81</v>
      </c>
      <c r="B82" s="62">
        <v>6</v>
      </c>
    </row>
    <row r="83" spans="1:4" x14ac:dyDescent="0.25">
      <c r="A83" s="5" t="s">
        <v>82</v>
      </c>
      <c r="B83" s="63">
        <f>B82*2</f>
        <v>12</v>
      </c>
      <c r="D83" s="64"/>
    </row>
    <row r="84" spans="1:4" x14ac:dyDescent="0.25">
      <c r="A84" s="65" t="s">
        <v>83</v>
      </c>
      <c r="B84" s="66">
        <f>B83*22</f>
        <v>264</v>
      </c>
    </row>
    <row r="85" spans="1:4" x14ac:dyDescent="0.25">
      <c r="A85" s="65" t="s">
        <v>84</v>
      </c>
      <c r="B85" s="67">
        <f>C4*6%</f>
        <v>129.21818181818182</v>
      </c>
      <c r="D85" s="64"/>
    </row>
    <row r="86" spans="1:4" x14ac:dyDescent="0.25">
      <c r="A86" s="68" t="s">
        <v>85</v>
      </c>
      <c r="B86" s="69">
        <f>B84-B85</f>
        <v>134.78181818181818</v>
      </c>
    </row>
  </sheetData>
  <mergeCells count="9">
    <mergeCell ref="A63:C63"/>
    <mergeCell ref="A69:C69"/>
    <mergeCell ref="A71:C71"/>
    <mergeCell ref="A81:B81"/>
    <mergeCell ref="A1:C1"/>
    <mergeCell ref="A2:C2"/>
    <mergeCell ref="A51:C51"/>
    <mergeCell ref="A53:C53"/>
    <mergeCell ref="A61:C61"/>
  </mergeCells>
  <pageMargins left="0.70866141732283472" right="0.70866141732283472" top="0.74803149606299213" bottom="0.74803149606299213" header="0.31496062992125984" footer="0.31496062992125984"/>
  <pageSetup paperSize="9" scale="87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66"/>
  <sheetViews>
    <sheetView tabSelected="1" workbookViewId="0">
      <selection activeCell="E64" sqref="E64"/>
    </sheetView>
  </sheetViews>
  <sheetFormatPr defaultRowHeight="15" x14ac:dyDescent="0.25"/>
  <cols>
    <col min="1" max="1" width="61.140625" customWidth="1"/>
    <col min="2" max="3" width="19.42578125" customWidth="1"/>
  </cols>
  <sheetData>
    <row r="1" spans="1:3" ht="18.75" x14ac:dyDescent="0.3">
      <c r="A1" s="77" t="s">
        <v>0</v>
      </c>
      <c r="B1" s="77"/>
      <c r="C1" s="77"/>
    </row>
    <row r="2" spans="1:3" ht="18.75" x14ac:dyDescent="0.3">
      <c r="A2" s="77" t="s">
        <v>86</v>
      </c>
      <c r="B2" s="77"/>
      <c r="C2" s="77"/>
    </row>
    <row r="3" spans="1:3" x14ac:dyDescent="0.25">
      <c r="A3" s="1" t="s">
        <v>1</v>
      </c>
      <c r="B3" s="2"/>
      <c r="C3" s="3"/>
    </row>
    <row r="4" spans="1:3" x14ac:dyDescent="0.25">
      <c r="A4" s="4" t="s">
        <v>2</v>
      </c>
      <c r="B4" s="5"/>
      <c r="C4" s="6">
        <f>(2369/220)*200</f>
        <v>2153.6363636363635</v>
      </c>
    </row>
    <row r="5" spans="1:3" x14ac:dyDescent="0.25">
      <c r="A5" s="8" t="s">
        <v>3</v>
      </c>
      <c r="B5" s="9" t="s">
        <v>4</v>
      </c>
      <c r="C5" s="10" t="s">
        <v>5</v>
      </c>
    </row>
    <row r="6" spans="1:3" x14ac:dyDescent="0.25">
      <c r="A6" s="12" t="s">
        <v>6</v>
      </c>
      <c r="B6" s="13"/>
      <c r="C6" s="14">
        <v>45444</v>
      </c>
    </row>
    <row r="7" spans="1:3" x14ac:dyDescent="0.25">
      <c r="A7" s="12" t="s">
        <v>7</v>
      </c>
      <c r="B7" s="16" t="s">
        <v>8</v>
      </c>
      <c r="C7" s="17" t="s">
        <v>87</v>
      </c>
    </row>
    <row r="8" spans="1:3" x14ac:dyDescent="0.25">
      <c r="A8" s="12" t="s">
        <v>10</v>
      </c>
      <c r="B8" s="18" t="s">
        <v>11</v>
      </c>
      <c r="C8" s="19"/>
    </row>
    <row r="9" spans="1:3" x14ac:dyDescent="0.25">
      <c r="A9" s="1" t="s">
        <v>12</v>
      </c>
      <c r="B9" s="2"/>
      <c r="C9" s="3"/>
    </row>
    <row r="10" spans="1:3" x14ac:dyDescent="0.25">
      <c r="A10" s="20" t="s">
        <v>13</v>
      </c>
      <c r="B10" s="21" t="s">
        <v>14</v>
      </c>
      <c r="C10" s="21" t="s">
        <v>15</v>
      </c>
    </row>
    <row r="11" spans="1:3" x14ac:dyDescent="0.25">
      <c r="A11" s="12" t="s">
        <v>88</v>
      </c>
      <c r="B11" s="70">
        <v>1</v>
      </c>
      <c r="C11" s="71">
        <f>C4/200</f>
        <v>10.768181818181818</v>
      </c>
    </row>
    <row r="12" spans="1:3" x14ac:dyDescent="0.25">
      <c r="A12" s="12" t="s">
        <v>89</v>
      </c>
      <c r="B12" s="72">
        <v>0.5</v>
      </c>
      <c r="C12" s="22">
        <f>C11*B12</f>
        <v>5.3840909090909088</v>
      </c>
    </row>
    <row r="13" spans="1:3" x14ac:dyDescent="0.25">
      <c r="A13" s="1" t="s">
        <v>20</v>
      </c>
      <c r="B13" s="2"/>
      <c r="C13" s="24">
        <f>C11+C12</f>
        <v>16.152272727272727</v>
      </c>
    </row>
    <row r="14" spans="1:3" x14ac:dyDescent="0.25">
      <c r="A14" s="20" t="s">
        <v>21</v>
      </c>
      <c r="B14" s="12"/>
      <c r="C14" s="12"/>
    </row>
    <row r="15" spans="1:3" x14ac:dyDescent="0.25">
      <c r="A15" s="20" t="s">
        <v>22</v>
      </c>
      <c r="B15" s="12"/>
      <c r="C15" s="12"/>
    </row>
    <row r="16" spans="1:3" x14ac:dyDescent="0.25">
      <c r="A16" s="20" t="s">
        <v>23</v>
      </c>
      <c r="B16" s="25">
        <v>0.2</v>
      </c>
      <c r="C16" s="26">
        <f t="shared" ref="C16:C23" si="0">$C$13*B16</f>
        <v>3.2304545454545455</v>
      </c>
    </row>
    <row r="17" spans="1:3" x14ac:dyDescent="0.25">
      <c r="A17" s="20" t="s">
        <v>24</v>
      </c>
      <c r="B17" s="25">
        <v>0.08</v>
      </c>
      <c r="C17" s="26">
        <f t="shared" si="0"/>
        <v>1.2921818181818183</v>
      </c>
    </row>
    <row r="18" spans="1:3" x14ac:dyDescent="0.25">
      <c r="A18" s="20" t="s">
        <v>25</v>
      </c>
      <c r="B18" s="25">
        <v>1.4999999999999999E-2</v>
      </c>
      <c r="C18" s="26">
        <f t="shared" si="0"/>
        <v>0.24228409090909089</v>
      </c>
    </row>
    <row r="19" spans="1:3" x14ac:dyDescent="0.25">
      <c r="A19" s="20" t="s">
        <v>26</v>
      </c>
      <c r="B19" s="25">
        <v>0.01</v>
      </c>
      <c r="C19" s="26">
        <f t="shared" si="0"/>
        <v>0.16152272727272729</v>
      </c>
    </row>
    <row r="20" spans="1:3" x14ac:dyDescent="0.25">
      <c r="A20" s="20" t="s">
        <v>27</v>
      </c>
      <c r="B20" s="25">
        <v>6.0000000000000001E-3</v>
      </c>
      <c r="C20" s="26">
        <f t="shared" si="0"/>
        <v>9.6913636363636368E-2</v>
      </c>
    </row>
    <row r="21" spans="1:3" x14ac:dyDescent="0.25">
      <c r="A21" s="20" t="s">
        <v>28</v>
      </c>
      <c r="B21" s="25">
        <v>2E-3</v>
      </c>
      <c r="C21" s="26">
        <f t="shared" si="0"/>
        <v>3.2304545454545454E-2</v>
      </c>
    </row>
    <row r="22" spans="1:3" x14ac:dyDescent="0.25">
      <c r="A22" s="20" t="s">
        <v>29</v>
      </c>
      <c r="B22" s="25">
        <v>2.5000000000000001E-2</v>
      </c>
      <c r="C22" s="26">
        <f t="shared" si="0"/>
        <v>0.40380681818181818</v>
      </c>
    </row>
    <row r="23" spans="1:3" x14ac:dyDescent="0.25">
      <c r="A23" s="20" t="s">
        <v>30</v>
      </c>
      <c r="B23" s="25">
        <v>0.03</v>
      </c>
      <c r="C23" s="26">
        <f t="shared" si="0"/>
        <v>0.48456818181818179</v>
      </c>
    </row>
    <row r="24" spans="1:3" x14ac:dyDescent="0.25">
      <c r="A24" s="2" t="s">
        <v>31</v>
      </c>
      <c r="B24" s="27">
        <f>SUM(B16:B23)</f>
        <v>0.3680000000000001</v>
      </c>
      <c r="C24" s="28">
        <f>SUM(C16:C23)</f>
        <v>5.9440363636363633</v>
      </c>
    </row>
    <row r="25" spans="1:3" x14ac:dyDescent="0.25">
      <c r="A25" s="20" t="s">
        <v>32</v>
      </c>
      <c r="B25" s="29"/>
      <c r="C25" s="12"/>
    </row>
    <row r="26" spans="1:3" x14ac:dyDescent="0.25">
      <c r="A26" s="12" t="s">
        <v>33</v>
      </c>
      <c r="B26" s="30">
        <v>8.3333333333333329E-2</v>
      </c>
      <c r="C26" s="26">
        <f t="shared" ref="C26:C33" si="1">$C$13*B26</f>
        <v>1.3460227272727272</v>
      </c>
    </row>
    <row r="27" spans="1:3" x14ac:dyDescent="0.25">
      <c r="A27" s="12" t="s">
        <v>34</v>
      </c>
      <c r="B27" s="30">
        <v>0.1111111111111111</v>
      </c>
      <c r="C27" s="26">
        <f t="shared" si="1"/>
        <v>1.7946969696969697</v>
      </c>
    </row>
    <row r="28" spans="1:3" x14ac:dyDescent="0.25">
      <c r="A28" s="12" t="s">
        <v>35</v>
      </c>
      <c r="B28" s="30">
        <v>1.9444444444444445E-2</v>
      </c>
      <c r="C28" s="26">
        <f t="shared" si="1"/>
        <v>0.31407196969696971</v>
      </c>
    </row>
    <row r="29" spans="1:3" x14ac:dyDescent="0.25">
      <c r="A29" s="12" t="s">
        <v>36</v>
      </c>
      <c r="B29" s="30">
        <v>1.3888888888888888E-2</v>
      </c>
      <c r="C29" s="26">
        <f t="shared" si="1"/>
        <v>0.22433712121212121</v>
      </c>
    </row>
    <row r="30" spans="1:3" x14ac:dyDescent="0.25">
      <c r="A30" s="12" t="s">
        <v>37</v>
      </c>
      <c r="B30" s="30">
        <v>3.3333333333333331E-3</v>
      </c>
      <c r="C30" s="26">
        <f t="shared" si="1"/>
        <v>5.3840909090909085E-2</v>
      </c>
    </row>
    <row r="31" spans="1:3" x14ac:dyDescent="0.25">
      <c r="A31" s="12" t="s">
        <v>38</v>
      </c>
      <c r="B31" s="30">
        <v>2.7777777777777779E-3</v>
      </c>
      <c r="C31" s="26">
        <f t="shared" si="1"/>
        <v>4.4867424242424243E-2</v>
      </c>
    </row>
    <row r="32" spans="1:3" x14ac:dyDescent="0.25">
      <c r="A32" s="12" t="s">
        <v>39</v>
      </c>
      <c r="B32" s="30">
        <v>7.3999260000000007E-4</v>
      </c>
      <c r="C32" s="26">
        <f t="shared" si="1"/>
        <v>1.1952562291363638E-2</v>
      </c>
    </row>
    <row r="33" spans="1:3" x14ac:dyDescent="0.25">
      <c r="A33" s="12" t="s">
        <v>40</v>
      </c>
      <c r="B33" s="30">
        <v>2.0833333333333332E-4</v>
      </c>
      <c r="C33" s="26">
        <f t="shared" si="1"/>
        <v>3.3650568181818178E-3</v>
      </c>
    </row>
    <row r="34" spans="1:3" x14ac:dyDescent="0.25">
      <c r="A34" s="2" t="s">
        <v>41</v>
      </c>
      <c r="B34" s="31">
        <f>SUM(B26:B33)</f>
        <v>0.23483721482222217</v>
      </c>
      <c r="C34" s="32">
        <f>SUM(C26:C33)</f>
        <v>3.7931547403216661</v>
      </c>
    </row>
    <row r="35" spans="1:3" x14ac:dyDescent="0.25">
      <c r="A35" s="12" t="s">
        <v>42</v>
      </c>
      <c r="B35" s="29"/>
      <c r="C35" s="12"/>
    </row>
    <row r="36" spans="1:3" x14ac:dyDescent="0.25">
      <c r="A36" s="12" t="s">
        <v>43</v>
      </c>
      <c r="B36" s="30">
        <v>4.1700000000000001E-3</v>
      </c>
      <c r="C36" s="26">
        <f t="shared" ref="C36:C38" si="2">$C$13*B36</f>
        <v>6.7354977272727268E-2</v>
      </c>
    </row>
    <row r="37" spans="1:3" x14ac:dyDescent="0.25">
      <c r="A37" s="12" t="s">
        <v>44</v>
      </c>
      <c r="B37" s="30">
        <v>1.67E-3</v>
      </c>
      <c r="C37" s="26">
        <f t="shared" si="2"/>
        <v>2.6974295454545456E-2</v>
      </c>
    </row>
    <row r="38" spans="1:3" x14ac:dyDescent="0.25">
      <c r="A38" s="12" t="s">
        <v>45</v>
      </c>
      <c r="B38" s="25">
        <v>3.2000000000000001E-2</v>
      </c>
      <c r="C38" s="26">
        <f t="shared" si="2"/>
        <v>0.51687272727272726</v>
      </c>
    </row>
    <row r="39" spans="1:3" x14ac:dyDescent="0.25">
      <c r="A39" s="2" t="s">
        <v>46</v>
      </c>
      <c r="B39" s="27">
        <f>SUM(B36:B38)</f>
        <v>3.7839999999999999E-2</v>
      </c>
      <c r="C39" s="28">
        <f>SUM(C36:C38)</f>
        <v>0.61120200000000002</v>
      </c>
    </row>
    <row r="40" spans="1:3" x14ac:dyDescent="0.25">
      <c r="A40" s="12" t="s">
        <v>47</v>
      </c>
      <c r="B40" s="29"/>
      <c r="C40" s="12"/>
    </row>
    <row r="41" spans="1:3" x14ac:dyDescent="0.25">
      <c r="A41" s="12" t="s">
        <v>48</v>
      </c>
      <c r="B41" s="33">
        <f>B34*B24</f>
        <v>8.6420095054577789E-2</v>
      </c>
      <c r="C41" s="26">
        <f t="shared" ref="C41:C42" si="3">$C$13*B41</f>
        <v>1.3958809444383735</v>
      </c>
    </row>
    <row r="42" spans="1:3" ht="38.25" customHeight="1" x14ac:dyDescent="0.25">
      <c r="A42" s="34" t="s">
        <v>49</v>
      </c>
      <c r="B42" s="30">
        <v>2.7299999999999998E-3</v>
      </c>
      <c r="C42" s="35">
        <f t="shared" si="3"/>
        <v>4.4095704545454542E-2</v>
      </c>
    </row>
    <row r="43" spans="1:3" x14ac:dyDescent="0.25">
      <c r="A43" s="36" t="s">
        <v>50</v>
      </c>
      <c r="B43" s="27">
        <f>SUM(B41:B42)</f>
        <v>8.9150095054577785E-2</v>
      </c>
      <c r="C43" s="32">
        <f>SUM(C41:C42)</f>
        <v>1.4399766489838282</v>
      </c>
    </row>
    <row r="44" spans="1:3" x14ac:dyDescent="0.25">
      <c r="A44" s="12" t="s">
        <v>51</v>
      </c>
      <c r="B44" s="29"/>
      <c r="C44" s="12"/>
    </row>
    <row r="45" spans="1:3" x14ac:dyDescent="0.25">
      <c r="A45" s="12" t="s">
        <v>52</v>
      </c>
      <c r="B45" s="30">
        <v>3.3E-4</v>
      </c>
      <c r="C45" s="26">
        <f t="shared" ref="C45:C46" si="4">$C$13*B45</f>
        <v>5.3302499999999999E-3</v>
      </c>
    </row>
    <row r="46" spans="1:3" ht="32.25" customHeight="1" x14ac:dyDescent="0.25">
      <c r="A46" s="37" t="s">
        <v>53</v>
      </c>
      <c r="B46" s="30">
        <v>2.5999999999999998E-4</v>
      </c>
      <c r="C46" s="38">
        <f t="shared" si="4"/>
        <v>4.1995909090909089E-3</v>
      </c>
    </row>
    <row r="47" spans="1:3" x14ac:dyDescent="0.25">
      <c r="A47" s="2" t="s">
        <v>54</v>
      </c>
      <c r="B47" s="31">
        <f>SUM(B45:B46)</f>
        <v>5.9000000000000003E-4</v>
      </c>
      <c r="C47" s="28">
        <f>SUM(C45:C46)</f>
        <v>9.5298409090909079E-3</v>
      </c>
    </row>
    <row r="48" spans="1:3" x14ac:dyDescent="0.25">
      <c r="A48" s="2" t="s">
        <v>55</v>
      </c>
      <c r="B48" s="39">
        <f>SUM(B47,B43,B39,B34,B24)</f>
        <v>0.73041730987680009</v>
      </c>
      <c r="C48" s="40">
        <f>SUM(C47,C43,C39,C34,C24)</f>
        <v>11.79789959385095</v>
      </c>
    </row>
    <row r="49" spans="1:3" x14ac:dyDescent="0.25">
      <c r="A49" s="79" t="s">
        <v>56</v>
      </c>
      <c r="B49" s="80"/>
      <c r="C49" s="81"/>
    </row>
    <row r="50" spans="1:3" x14ac:dyDescent="0.25">
      <c r="A50" s="2" t="s">
        <v>90</v>
      </c>
      <c r="B50" s="41"/>
      <c r="C50" s="40">
        <f>SUM(C48,C13)</f>
        <v>27.950172321123677</v>
      </c>
    </row>
    <row r="51" spans="1:3" x14ac:dyDescent="0.25">
      <c r="A51" s="79"/>
      <c r="B51" s="80"/>
      <c r="C51" s="81"/>
    </row>
    <row r="52" spans="1:3" x14ac:dyDescent="0.25">
      <c r="A52" s="2" t="s">
        <v>91</v>
      </c>
      <c r="B52" s="2"/>
      <c r="C52" s="43"/>
    </row>
    <row r="53" spans="1:3" x14ac:dyDescent="0.25">
      <c r="A53" s="12" t="s">
        <v>68</v>
      </c>
      <c r="B53" s="12"/>
      <c r="C53" s="52" t="s">
        <v>15</v>
      </c>
    </row>
    <row r="54" spans="1:3" x14ac:dyDescent="0.25">
      <c r="A54" s="12" t="s">
        <v>69</v>
      </c>
      <c r="B54" s="53">
        <v>0.05</v>
      </c>
      <c r="C54" s="26">
        <f>C50*B54</f>
        <v>1.397508616056184</v>
      </c>
    </row>
    <row r="55" spans="1:3" x14ac:dyDescent="0.25">
      <c r="A55" s="12" t="s">
        <v>70</v>
      </c>
      <c r="B55" s="53">
        <v>7.4999999999999997E-2</v>
      </c>
      <c r="C55" s="26">
        <f>C50*B55</f>
        <v>2.0962629240842756</v>
      </c>
    </row>
    <row r="56" spans="1:3" x14ac:dyDescent="0.25">
      <c r="A56" s="2" t="s">
        <v>71</v>
      </c>
      <c r="B56" s="54">
        <f>SUM(B54:B55)</f>
        <v>0.125</v>
      </c>
      <c r="C56" s="40">
        <f>SUM(C54:C55)</f>
        <v>3.4937715401404597</v>
      </c>
    </row>
    <row r="57" spans="1:3" x14ac:dyDescent="0.25">
      <c r="A57" s="79"/>
      <c r="B57" s="80"/>
      <c r="C57" s="81"/>
    </row>
    <row r="58" spans="1:3" x14ac:dyDescent="0.25">
      <c r="A58" s="2" t="s">
        <v>92</v>
      </c>
      <c r="B58" s="43"/>
      <c r="C58" s="40">
        <f>C56+C50</f>
        <v>31.443943861264138</v>
      </c>
    </row>
    <row r="59" spans="1:3" x14ac:dyDescent="0.25">
      <c r="A59" s="79"/>
      <c r="B59" s="80"/>
      <c r="C59" s="81"/>
    </row>
    <row r="60" spans="1:3" x14ac:dyDescent="0.25">
      <c r="A60" s="2" t="s">
        <v>73</v>
      </c>
      <c r="B60" s="2"/>
      <c r="C60" s="43"/>
    </row>
    <row r="61" spans="1:3" x14ac:dyDescent="0.25">
      <c r="A61" s="12" t="s">
        <v>74</v>
      </c>
      <c r="B61" s="12"/>
      <c r="C61" s="21" t="s">
        <v>15</v>
      </c>
    </row>
    <row r="62" spans="1:3" x14ac:dyDescent="0.25">
      <c r="A62" s="12" t="s">
        <v>75</v>
      </c>
      <c r="B62" s="53">
        <v>0.03</v>
      </c>
      <c r="C62" s="26">
        <f t="shared" ref="C62:C63" si="5">$C$58*B62</f>
        <v>0.94331831583792414</v>
      </c>
    </row>
    <row r="63" spans="1:3" x14ac:dyDescent="0.25">
      <c r="A63" s="12" t="s">
        <v>76</v>
      </c>
      <c r="B63" s="53">
        <v>6.4999999999999997E-3</v>
      </c>
      <c r="C63" s="26">
        <f t="shared" si="5"/>
        <v>0.20438563509821689</v>
      </c>
    </row>
    <row r="64" spans="1:3" x14ac:dyDescent="0.25">
      <c r="A64" s="12" t="s">
        <v>77</v>
      </c>
      <c r="B64" s="53">
        <v>0.03</v>
      </c>
      <c r="C64" s="26">
        <f>$C$58*B64</f>
        <v>0.94331831583792414</v>
      </c>
    </row>
    <row r="65" spans="1:3" x14ac:dyDescent="0.25">
      <c r="A65" s="2" t="s">
        <v>78</v>
      </c>
      <c r="B65" s="54">
        <f>SUM(B62:B64)</f>
        <v>6.6500000000000004E-2</v>
      </c>
      <c r="C65" s="40">
        <f>SUM(C62:C64)</f>
        <v>2.0910222667740652</v>
      </c>
    </row>
    <row r="66" spans="1:3" x14ac:dyDescent="0.25">
      <c r="A66" s="57" t="s">
        <v>93</v>
      </c>
      <c r="B66" s="58"/>
      <c r="C66" s="59">
        <f>SUM(C65,C58)</f>
        <v>33.534966128038207</v>
      </c>
    </row>
  </sheetData>
  <mergeCells count="6">
    <mergeCell ref="A59:C59"/>
    <mergeCell ref="A1:C1"/>
    <mergeCell ref="A2:C2"/>
    <mergeCell ref="A49:C49"/>
    <mergeCell ref="A51:C51"/>
    <mergeCell ref="A57:C57"/>
  </mergeCells>
  <pageMargins left="0.70078740157480324" right="0.70078740157480324" top="0.75196850393700776" bottom="0.75196850393700776" header="0.3" footer="0.3"/>
  <pageSetup paperSize="9" scale="9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Motorista</vt:lpstr>
      <vt:lpstr>Hora extra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Controladoria</dc:creator>
  <cp:lastModifiedBy>Matheus Henrique Henz</cp:lastModifiedBy>
  <cp:revision>36</cp:revision>
  <dcterms:created xsi:type="dcterms:W3CDTF">2020-09-17T11:45:23Z</dcterms:created>
  <dcterms:modified xsi:type="dcterms:W3CDTF">2025-04-29T14:04:10Z</dcterms:modified>
</cp:coreProperties>
</file>