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-2025 - TERCEIRIZAÇÃO DE MOTORISTAS\SINDEPRESTEM\"/>
    </mc:Choice>
  </mc:AlternateContent>
  <xr:revisionPtr revIDLastSave="0" documentId="13_ncr:1_{97A55AE0-2854-4C93-AF47-6728B9A33E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tori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8" i="1" l="1"/>
  <c r="C60" i="1"/>
  <c r="B60" i="1"/>
  <c r="B85" i="1"/>
  <c r="B86" i="1"/>
  <c r="B58" i="1"/>
  <c r="B84" i="1"/>
  <c r="B83" i="1"/>
  <c r="B77" i="1"/>
  <c r="B68" i="1"/>
  <c r="C59" i="1"/>
  <c r="C57" i="1"/>
  <c r="C56" i="1"/>
  <c r="B49" i="1"/>
  <c r="B45" i="1"/>
  <c r="B50" i="1" s="1"/>
  <c r="C44" i="1"/>
  <c r="B43" i="1"/>
  <c r="B41" i="1"/>
  <c r="C38" i="1"/>
  <c r="B36" i="1"/>
  <c r="C30" i="1"/>
  <c r="C29" i="1"/>
  <c r="B26" i="1"/>
  <c r="C22" i="1"/>
  <c r="C21" i="1"/>
  <c r="C15" i="1"/>
  <c r="C43" i="1" s="1"/>
  <c r="C45" i="1" s="1"/>
  <c r="C11" i="1"/>
  <c r="C4" i="1"/>
  <c r="C58" i="1" l="1"/>
  <c r="C23" i="1"/>
  <c r="C31" i="1"/>
  <c r="C39" i="1"/>
  <c r="C41" i="1" s="1"/>
  <c r="C24" i="1"/>
  <c r="C32" i="1"/>
  <c r="C40" i="1"/>
  <c r="C47" i="1"/>
  <c r="C25" i="1"/>
  <c r="C18" i="1"/>
  <c r="C34" i="1"/>
  <c r="C19" i="1"/>
  <c r="C35" i="1"/>
  <c r="C33" i="1"/>
  <c r="C48" i="1"/>
  <c r="C20" i="1"/>
  <c r="C28" i="1"/>
  <c r="C26" i="1" l="1"/>
  <c r="C36" i="1"/>
  <c r="C49" i="1"/>
  <c r="C50" i="1" l="1"/>
  <c r="C52" i="1" s="1"/>
  <c r="C62" i="1" s="1"/>
  <c r="C67" i="1" l="1"/>
  <c r="C66" i="1"/>
  <c r="C68" i="1" l="1"/>
  <c r="C70" i="1" s="1"/>
  <c r="C75" i="1" l="1"/>
  <c r="C74" i="1"/>
  <c r="C76" i="1"/>
  <c r="C77" i="1" l="1"/>
  <c r="C79" i="1" s="1"/>
</calcChain>
</file>

<file path=xl/sharedStrings.xml><?xml version="1.0" encoding="utf-8"?>
<sst xmlns="http://schemas.openxmlformats.org/spreadsheetml/2006/main" count="92" uniqueCount="89">
  <si>
    <t xml:space="preserve"> PLANILHA DE COMPOSIÇÃO DE CUSTOS E FORMAÇÃO DE PREÇOS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</si>
  <si>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</si>
  <si>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</si>
  <si>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</si>
  <si>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SINDEPRESTEM</t>
  </si>
  <si>
    <t>2024/2025</t>
  </si>
  <si>
    <t xml:space="preserve">  Data base da categoria:</t>
  </si>
  <si>
    <t xml:space="preserve">  Posto de Serviço/ Horas:</t>
  </si>
  <si>
    <t>Motorista</t>
  </si>
  <si>
    <t>40 horas semanais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</si>
  <si>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</si>
  <si>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</si>
  <si>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</si>
  <si>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</si>
  <si>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</si>
  <si>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</si>
  <si>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</si>
  <si>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Periculosidade</t>
  </si>
  <si>
    <t xml:space="preserve">  Adicional noturno </t>
  </si>
  <si>
    <t xml:space="preserve">  Jornada Noturna Reduzida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</si>
  <si>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</si>
  <si>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</si>
  <si>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</si>
  <si>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</si>
  <si>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</si>
  <si>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</si>
  <si>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</si>
  <si>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</si>
  <si>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</si>
  <si>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</si>
  <si>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</si>
  <si>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</si>
  <si>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</si>
  <si>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</si>
  <si>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</si>
  <si>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</si>
  <si>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</si>
  <si>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</si>
  <si>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</si>
  <si>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</si>
  <si>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</si>
  <si>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</si>
  <si>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family val="2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</si>
  <si>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</si>
  <si>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</si>
  <si>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</si>
  <si>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</si>
  <si>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family val="2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</si>
  <si>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</si>
  <si>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</si>
  <si>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</si>
  <si>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family val="2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</si>
  <si>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</si>
  <si>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</si>
  <si>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</si>
  <si>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family val="2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</si>
  <si>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</si>
  <si>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family val="2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</si>
  <si>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family val="2"/>
        <scheme val="minor"/>
      </rPr>
      <t>III -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</si>
  <si>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3- Beneficios e Insumos</t>
    </r>
  </si>
  <si>
    <t>Vale alimentação (Cláusula 15ª CCT)</t>
  </si>
  <si>
    <t>22</t>
  </si>
  <si>
    <t>Fundo assistencial (Cláusula 35ª CCT)</t>
  </si>
  <si>
    <t>1%</t>
  </si>
  <si>
    <t xml:space="preserve">  Transporte </t>
  </si>
  <si>
    <r>
      <t xml:space="preserve">  </t>
    </r>
    <r>
      <rPr>
        <b/>
        <sz val="11"/>
        <color theme="1"/>
        <rFont val="Calibri"/>
        <family val="2"/>
        <scheme val="minor"/>
      </rPr>
      <t>TOTAL DOS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</si>
  <si>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</si>
  <si>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family val="2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</si>
  <si>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</si>
  <si>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</si>
  <si>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</si>
  <si>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family val="2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</si>
  <si>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</si>
  <si>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family val="2"/>
        <scheme val="minor"/>
      </rPr>
      <t>V - TRIBUTOS</t>
    </r>
  </si>
  <si>
    <r>
      <t xml:space="preserve"> </t>
    </r>
    <r>
      <rPr>
        <b/>
        <sz val="11"/>
        <color theme="1"/>
        <rFont val="Calibri"/>
        <family val="2"/>
        <scheme val="minor"/>
      </rPr>
      <t xml:space="preserve"> 5- Tributos</t>
    </r>
  </si>
  <si>
    <t xml:space="preserve">  COFINS</t>
  </si>
  <si>
    <t xml:space="preserve">  PIS</t>
  </si>
  <si>
    <t xml:space="preserve">  ISS</t>
  </si>
  <si>
    <r>
      <t xml:space="preserve">  </t>
    </r>
    <r>
      <rPr>
        <b/>
        <sz val="11"/>
        <color theme="1"/>
        <rFont val="Calibri"/>
        <family val="2"/>
        <scheme val="minor"/>
      </rPr>
      <t>TOTAL TRIBUTOS</t>
    </r>
  </si>
  <si>
    <r>
      <rPr>
        <b/>
        <sz val="11"/>
        <rFont val="Calibri"/>
        <family val="2"/>
        <scheme val="minor"/>
      </rPr>
      <t xml:space="preserve">  VALOR </t>
    </r>
    <r>
      <rPr>
        <b/>
        <sz val="11"/>
        <color indexed="2"/>
        <rFont val="Calibri"/>
        <family val="2"/>
        <scheme val="minor"/>
      </rPr>
      <t>MENSAL</t>
    </r>
    <r>
      <rPr>
        <b/>
        <sz val="11"/>
        <rFont val="Calibri"/>
        <family val="2"/>
        <scheme val="minor"/>
      </rPr>
      <t xml:space="preserve"> PARA O POSTO DE SERVIÇO</t>
    </r>
  </si>
  <si>
    <r>
      <rPr>
        <b/>
        <sz val="11"/>
        <rFont val="Calibri"/>
        <family val="2"/>
        <scheme val="minor"/>
      </rPr>
      <t xml:space="preserve">  VALOR</t>
    </r>
    <r>
      <rPr>
        <b/>
        <sz val="11"/>
        <color indexed="2"/>
        <rFont val="Calibri"/>
        <family val="2"/>
        <scheme val="minor"/>
      </rPr>
      <t xml:space="preserve"> ANUAL</t>
    </r>
    <r>
      <rPr>
        <b/>
        <sz val="11"/>
        <rFont val="Calibri"/>
        <family val="2"/>
        <scheme val="minor"/>
      </rPr>
      <t xml:space="preserve">  PARA O POSTO DE SERVIÇO</t>
    </r>
  </si>
  <si>
    <t>Valor unitário do passe - CONTRATO Nº017/2025</t>
  </si>
  <si>
    <t>Valor dos passes diário (considerado a utilização de 2 passe/dia)</t>
  </si>
  <si>
    <t>Valor mensal passes (considerando 22 dias trabalhados no mês)</t>
  </si>
  <si>
    <t>Desconto funcionário (considerando 6%)</t>
  </si>
  <si>
    <t>VALOR DO VALE</t>
  </si>
  <si>
    <t>Posto: Motorista 40h - CNH CATEGORIA "D"</t>
  </si>
  <si>
    <t xml:space="preserve">  Uniformes (2 camisas polo por empregado a cada 6 meses)</t>
  </si>
  <si>
    <t>AUXÍLIO TRANSPORTE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</si>
</sst>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&quot;R$&quot;\ #,##0.00"/>
    <numFmt numFmtId="166" formatCode="[$R$-416]\ #,##0.00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2"/>
      <name val="Arial Black"/>
      <family val="2"/>
    </font>
    <font>
      <b/>
      <i/>
      <sz val="11"/>
      <color indexed="2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2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13" fillId="0" borderId="0" applyFont="0" applyFill="0" applyBorder="0" applyProtection="0"/>
    <xf numFmtId="43" fontId="13" fillId="0" borderId="0" applyFont="0" applyFill="0" applyBorder="0" applyProtection="0"/>
  </cellStyleXfs>
  <cellXfs count="75">
    <xf numFmtId="0" fontId="0" fillId="0" borderId="0" xfId="0"/>
    <xf numFmtId="0" fontId="3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3" xfId="0" applyBorder="1"/>
    <xf numFmtId="4" fontId="0" fillId="0" borderId="2" xfId="0" applyNumberFormat="1" applyBorder="1" applyAlignment="1">
      <alignment horizontal="center"/>
    </xf>
    <xf numFmtId="0" fontId="4" fillId="0" borderId="0" xfId="0" applyFont="1" applyAlignment="1">
      <alignment vertical="center"/>
    </xf>
    <xf numFmtId="0" fontId="0" fillId="0" borderId="4" xfId="0" applyBorder="1"/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0" xfId="0" applyFont="1"/>
    <xf numFmtId="0" fontId="0" fillId="0" borderId="2" xfId="0" applyBorder="1"/>
    <xf numFmtId="0" fontId="0" fillId="0" borderId="7" xfId="0" applyBorder="1"/>
    <xf numFmtId="17" fontId="0" fillId="0" borderId="2" xfId="0" applyNumberFormat="1" applyBorder="1" applyAlignment="1">
      <alignment horizontal="center"/>
    </xf>
    <xf numFmtId="0" fontId="4" fillId="0" borderId="0" xfId="0" applyFont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2" xfId="0" applyFont="1" applyBorder="1"/>
    <xf numFmtId="0" fontId="3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0" fillId="0" borderId="2" xfId="1" applyFont="1" applyBorder="1"/>
    <xf numFmtId="4" fontId="0" fillId="2" borderId="2" xfId="0" applyNumberFormat="1" applyFill="1" applyBorder="1"/>
    <xf numFmtId="10" fontId="0" fillId="0" borderId="2" xfId="1" applyNumberFormat="1" applyFont="1" applyBorder="1"/>
    <xf numFmtId="43" fontId="0" fillId="0" borderId="2" xfId="2" applyFont="1" applyBorder="1"/>
    <xf numFmtId="10" fontId="0" fillId="2" borderId="2" xfId="1" applyNumberFormat="1" applyFon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Font="1" applyBorder="1"/>
    <xf numFmtId="164" fontId="0" fillId="2" borderId="2" xfId="1" applyNumberFormat="1" applyFont="1" applyFill="1" applyBorder="1"/>
    <xf numFmtId="43" fontId="0" fillId="2" borderId="2" xfId="2" applyFont="1" applyFill="1" applyBorder="1"/>
    <xf numFmtId="164" fontId="0" fillId="3" borderId="2" xfId="1" applyNumberFormat="1" applyFon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4" borderId="2" xfId="0" applyFill="1" applyBorder="1" applyAlignment="1">
      <alignment wrapText="1"/>
    </xf>
    <xf numFmtId="43" fontId="0" fillId="0" borderId="2" xfId="2" applyFont="1" applyBorder="1" applyAlignment="1">
      <alignment vertical="center"/>
    </xf>
    <xf numFmtId="10" fontId="3" fillId="2" borderId="2" xfId="1" applyNumberFormat="1" applyFont="1" applyFill="1" applyBorder="1"/>
    <xf numFmtId="43" fontId="3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9" fontId="0" fillId="0" borderId="3" xfId="0" applyNumberFormat="1" applyBorder="1"/>
    <xf numFmtId="4" fontId="12" fillId="0" borderId="5" xfId="0" applyNumberFormat="1" applyFont="1" applyBorder="1" applyAlignment="1">
      <alignment horizontal="left"/>
    </xf>
    <xf numFmtId="49" fontId="12" fillId="0" borderId="5" xfId="0" applyNumberFormat="1" applyFont="1" applyBorder="1" applyAlignment="1">
      <alignment horizontal="right"/>
    </xf>
    <xf numFmtId="2" fontId="12" fillId="0" borderId="5" xfId="0" applyNumberFormat="1" applyFont="1" applyBorder="1"/>
    <xf numFmtId="43" fontId="13" fillId="0" borderId="7" xfId="2" applyFont="1" applyBorder="1"/>
    <xf numFmtId="43" fontId="13" fillId="5" borderId="2" xfId="2" applyFont="1" applyFill="1" applyBorder="1"/>
    <xf numFmtId="43" fontId="0" fillId="0" borderId="2" xfId="2" applyFont="1" applyBorder="1" applyAlignment="1">
      <alignment horizontal="center"/>
    </xf>
    <xf numFmtId="10" fontId="0" fillId="6" borderId="2" xfId="1" applyNumberFormat="1" applyFont="1" applyFill="1" applyBorder="1"/>
    <xf numFmtId="10" fontId="3" fillId="2" borderId="2" xfId="0" applyNumberFormat="1" applyFont="1" applyFill="1" applyBorder="1"/>
    <xf numFmtId="0" fontId="11" fillId="0" borderId="0" xfId="0" applyFont="1"/>
    <xf numFmtId="0" fontId="14" fillId="2" borderId="2" xfId="0" applyFont="1" applyFill="1" applyBorder="1"/>
    <xf numFmtId="49" fontId="11" fillId="2" borderId="2" xfId="0" applyNumberFormat="1" applyFont="1" applyFill="1" applyBorder="1"/>
    <xf numFmtId="43" fontId="14" fillId="2" borderId="2" xfId="2" applyFont="1" applyFill="1" applyBorder="1"/>
    <xf numFmtId="43" fontId="11" fillId="0" borderId="0" xfId="0" applyNumberFormat="1" applyFont="1"/>
    <xf numFmtId="0" fontId="0" fillId="0" borderId="1" xfId="0" applyBorder="1"/>
    <xf numFmtId="165" fontId="0" fillId="0" borderId="8" xfId="0" applyNumberFormat="1" applyBorder="1"/>
    <xf numFmtId="165" fontId="0" fillId="0" borderId="9" xfId="0" applyNumberFormat="1" applyBorder="1"/>
    <xf numFmtId="2" fontId="0" fillId="0" borderId="0" xfId="0" applyNumberFormat="1"/>
    <xf numFmtId="0" fontId="0" fillId="0" borderId="5" xfId="0" applyBorder="1"/>
    <xf numFmtId="165" fontId="0" fillId="0" borderId="5" xfId="0" applyNumberFormat="1" applyBorder="1"/>
    <xf numFmtId="166" fontId="0" fillId="0" borderId="5" xfId="0" applyNumberFormat="1" applyBorder="1"/>
    <xf numFmtId="0" fontId="3" fillId="2" borderId="5" xfId="0" applyFont="1" applyFill="1" applyBorder="1"/>
    <xf numFmtId="165" fontId="3" fillId="2" borderId="5" xfId="0" applyNumberFormat="1" applyFont="1" applyFill="1" applyBorder="1"/>
    <xf numFmtId="165" fontId="13" fillId="0" borderId="7" xfId="2" applyNumberFormat="1" applyFont="1" applyBorder="1"/>
    <xf numFmtId="165" fontId="3" fillId="2" borderId="2" xfId="0" applyNumberFormat="1" applyFont="1" applyFill="1" applyBorder="1"/>
    <xf numFmtId="0" fontId="1" fillId="5" borderId="2" xfId="0" applyFont="1" applyFill="1" applyBorder="1"/>
    <xf numFmtId="0" fontId="0" fillId="0" borderId="2" xfId="0" applyBorder="1"/>
    <xf numFmtId="49" fontId="17" fillId="2" borderId="4" xfId="0" applyNumberFormat="1" applyFont="1" applyFill="1" applyBorder="1" applyAlignment="1">
      <alignment horizontal="center"/>
    </xf>
    <xf numFmtId="49" fontId="14" fillId="2" borderId="6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6"/>
  <sheetViews>
    <sheetView tabSelected="1" workbookViewId="0">
      <selection activeCell="B21" sqref="B21"/>
    </sheetView>
  </sheetViews>
  <sheetFormatPr defaultRowHeight="15" x14ac:dyDescent="0.25"/>
  <cols>
    <col min="1" max="1" width="63.28515625" customWidth="1"/>
    <col min="2" max="2" width="19.42578125" customWidth="1"/>
    <col min="3" max="3" width="21" customWidth="1"/>
  </cols>
  <sheetData>
    <row r="1" spans="1:15" ht="18.75" x14ac:dyDescent="0.3">
      <c r="A1" s="73" t="s">
        <v>0</v>
      </c>
      <c r="B1" s="73"/>
      <c r="C1" s="73"/>
    </row>
    <row r="2" spans="1:15" ht="18.75" x14ac:dyDescent="0.3">
      <c r="A2" s="74" t="s">
        <v>86</v>
      </c>
      <c r="B2" s="73"/>
      <c r="C2" s="73"/>
    </row>
    <row r="3" spans="1:15" x14ac:dyDescent="0.25">
      <c r="A3" s="1" t="s">
        <v>1</v>
      </c>
      <c r="B3" s="2"/>
      <c r="C3" s="3"/>
    </row>
    <row r="4" spans="1:15" ht="18.75" x14ac:dyDescent="0.25">
      <c r="A4" s="4" t="s">
        <v>2</v>
      </c>
      <c r="B4" s="5"/>
      <c r="C4" s="6">
        <f>(3002.5/220)*200</f>
        <v>2729.5454545454545</v>
      </c>
      <c r="E4" s="7"/>
      <c r="F4" s="7"/>
      <c r="G4" s="7"/>
      <c r="H4" s="7"/>
      <c r="I4" s="7"/>
      <c r="J4" s="7"/>
      <c r="K4" s="7"/>
      <c r="L4" s="7"/>
    </row>
    <row r="5" spans="1:15" x14ac:dyDescent="0.25">
      <c r="A5" s="8" t="s">
        <v>3</v>
      </c>
      <c r="B5" s="9" t="s">
        <v>4</v>
      </c>
      <c r="C5" s="10" t="s">
        <v>5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ht="18.75" x14ac:dyDescent="0.4">
      <c r="A6" s="12" t="s">
        <v>6</v>
      </c>
      <c r="B6" s="13"/>
      <c r="C6" s="14">
        <v>45444</v>
      </c>
      <c r="H6" s="15"/>
      <c r="I6" s="15"/>
      <c r="J6" s="15"/>
      <c r="K6" s="15"/>
      <c r="L6" s="15"/>
      <c r="M6" s="15"/>
    </row>
    <row r="7" spans="1:15" ht="18.75" x14ac:dyDescent="0.4">
      <c r="A7" s="12" t="s">
        <v>7</v>
      </c>
      <c r="B7" s="16" t="s">
        <v>8</v>
      </c>
      <c r="C7" s="17" t="s">
        <v>9</v>
      </c>
      <c r="E7" s="15"/>
      <c r="F7" s="15"/>
      <c r="G7" s="15"/>
    </row>
    <row r="8" spans="1:15" x14ac:dyDescent="0.25">
      <c r="A8" s="12" t="s">
        <v>10</v>
      </c>
      <c r="B8" s="18" t="s">
        <v>11</v>
      </c>
      <c r="C8" s="19"/>
    </row>
    <row r="9" spans="1:15" x14ac:dyDescent="0.25">
      <c r="A9" s="1" t="s">
        <v>12</v>
      </c>
      <c r="B9" s="2"/>
      <c r="C9" s="3"/>
    </row>
    <row r="10" spans="1:15" x14ac:dyDescent="0.25">
      <c r="A10" s="20" t="s">
        <v>13</v>
      </c>
      <c r="B10" s="21" t="s">
        <v>14</v>
      </c>
      <c r="C10" s="21" t="s">
        <v>15</v>
      </c>
    </row>
    <row r="11" spans="1:15" x14ac:dyDescent="0.25">
      <c r="A11" s="12" t="s">
        <v>16</v>
      </c>
      <c r="B11" s="12">
        <v>1</v>
      </c>
      <c r="C11" s="22">
        <f>C4</f>
        <v>2729.5454545454545</v>
      </c>
    </row>
    <row r="12" spans="1:15" x14ac:dyDescent="0.25">
      <c r="A12" s="12" t="s">
        <v>17</v>
      </c>
      <c r="B12" s="23">
        <v>0</v>
      </c>
      <c r="C12" s="12"/>
    </row>
    <row r="13" spans="1:15" x14ac:dyDescent="0.25">
      <c r="A13" s="12" t="s">
        <v>18</v>
      </c>
      <c r="B13" s="23">
        <v>0</v>
      </c>
      <c r="C13" s="12"/>
    </row>
    <row r="14" spans="1:15" ht="15.75" customHeight="1" x14ac:dyDescent="0.25">
      <c r="A14" s="12" t="s">
        <v>19</v>
      </c>
      <c r="B14" s="23">
        <v>0</v>
      </c>
      <c r="C14" s="12"/>
    </row>
    <row r="15" spans="1:15" x14ac:dyDescent="0.25">
      <c r="A15" s="1" t="s">
        <v>20</v>
      </c>
      <c r="B15" s="2"/>
      <c r="C15" s="24">
        <f>SUM(C11:C14)</f>
        <v>2729.5454545454545</v>
      </c>
    </row>
    <row r="16" spans="1:15" x14ac:dyDescent="0.25">
      <c r="A16" s="20" t="s">
        <v>21</v>
      </c>
      <c r="B16" s="12"/>
      <c r="C16" s="12"/>
    </row>
    <row r="17" spans="1:3" x14ac:dyDescent="0.25">
      <c r="A17" s="20" t="s">
        <v>22</v>
      </c>
      <c r="B17" s="12"/>
      <c r="C17" s="12"/>
    </row>
    <row r="18" spans="1:3" x14ac:dyDescent="0.25">
      <c r="A18" s="20" t="s">
        <v>23</v>
      </c>
      <c r="B18" s="25">
        <v>0.2</v>
      </c>
      <c r="C18" s="26">
        <f t="shared" ref="C18:C25" si="0">$C$15*B18</f>
        <v>545.90909090909088</v>
      </c>
    </row>
    <row r="19" spans="1:3" x14ac:dyDescent="0.25">
      <c r="A19" s="20" t="s">
        <v>24</v>
      </c>
      <c r="B19" s="25">
        <v>0.08</v>
      </c>
      <c r="C19" s="26">
        <f t="shared" si="0"/>
        <v>218.36363636363637</v>
      </c>
    </row>
    <row r="20" spans="1:3" x14ac:dyDescent="0.25">
      <c r="A20" s="20" t="s">
        <v>25</v>
      </c>
      <c r="B20" s="25">
        <v>1.4999999999999999E-2</v>
      </c>
      <c r="C20" s="26">
        <f t="shared" si="0"/>
        <v>40.943181818181813</v>
      </c>
    </row>
    <row r="21" spans="1:3" x14ac:dyDescent="0.25">
      <c r="A21" s="20" t="s">
        <v>26</v>
      </c>
      <c r="B21" s="25">
        <v>0.01</v>
      </c>
      <c r="C21" s="26">
        <f t="shared" si="0"/>
        <v>27.295454545454547</v>
      </c>
    </row>
    <row r="22" spans="1:3" x14ac:dyDescent="0.25">
      <c r="A22" s="20" t="s">
        <v>27</v>
      </c>
      <c r="B22" s="25">
        <v>6.0000000000000001E-3</v>
      </c>
      <c r="C22" s="26">
        <f t="shared" si="0"/>
        <v>16.377272727272729</v>
      </c>
    </row>
    <row r="23" spans="1:3" x14ac:dyDescent="0.25">
      <c r="A23" s="20" t="s">
        <v>28</v>
      </c>
      <c r="B23" s="25">
        <v>2E-3</v>
      </c>
      <c r="C23" s="26">
        <f t="shared" si="0"/>
        <v>5.459090909090909</v>
      </c>
    </row>
    <row r="24" spans="1:3" x14ac:dyDescent="0.25">
      <c r="A24" s="20" t="s">
        <v>29</v>
      </c>
      <c r="B24" s="25">
        <v>2.5000000000000001E-2</v>
      </c>
      <c r="C24" s="26">
        <f t="shared" si="0"/>
        <v>68.23863636363636</v>
      </c>
    </row>
    <row r="25" spans="1:3" x14ac:dyDescent="0.25">
      <c r="A25" s="20" t="s">
        <v>30</v>
      </c>
      <c r="B25" s="25">
        <v>0.03</v>
      </c>
      <c r="C25" s="26">
        <f t="shared" si="0"/>
        <v>81.886363636363626</v>
      </c>
    </row>
    <row r="26" spans="1:3" x14ac:dyDescent="0.25">
      <c r="A26" s="2" t="s">
        <v>31</v>
      </c>
      <c r="B26" s="27">
        <f>SUM(B18:B25)</f>
        <v>0.3680000000000001</v>
      </c>
      <c r="C26" s="28">
        <f>SUM(C18:C25)</f>
        <v>1004.4727272727272</v>
      </c>
    </row>
    <row r="27" spans="1:3" x14ac:dyDescent="0.25">
      <c r="A27" s="20" t="s">
        <v>32</v>
      </c>
      <c r="B27" s="29"/>
      <c r="C27" s="12"/>
    </row>
    <row r="28" spans="1:3" x14ac:dyDescent="0.25">
      <c r="A28" s="12" t="s">
        <v>33</v>
      </c>
      <c r="B28" s="30">
        <v>8.3333333333333329E-2</v>
      </c>
      <c r="C28" s="26">
        <f t="shared" ref="C28:C35" si="1">$C$15*B28</f>
        <v>227.46212121212119</v>
      </c>
    </row>
    <row r="29" spans="1:3" x14ac:dyDescent="0.25">
      <c r="A29" s="12" t="s">
        <v>34</v>
      </c>
      <c r="B29" s="30">
        <v>0.1111111111111111</v>
      </c>
      <c r="C29" s="26">
        <f t="shared" si="1"/>
        <v>303.28282828282823</v>
      </c>
    </row>
    <row r="30" spans="1:3" x14ac:dyDescent="0.25">
      <c r="A30" s="12" t="s">
        <v>35</v>
      </c>
      <c r="B30" s="30">
        <v>1.9444444444444445E-2</v>
      </c>
      <c r="C30" s="26">
        <f t="shared" si="1"/>
        <v>53.074494949494948</v>
      </c>
    </row>
    <row r="31" spans="1:3" x14ac:dyDescent="0.25">
      <c r="A31" s="12" t="s">
        <v>36</v>
      </c>
      <c r="B31" s="30">
        <v>1.3888888888888888E-2</v>
      </c>
      <c r="C31" s="26">
        <f t="shared" si="1"/>
        <v>37.910353535353529</v>
      </c>
    </row>
    <row r="32" spans="1:3" x14ac:dyDescent="0.25">
      <c r="A32" s="12" t="s">
        <v>37</v>
      </c>
      <c r="B32" s="30">
        <v>3.3333333333333331E-3</v>
      </c>
      <c r="C32" s="26">
        <f t="shared" si="1"/>
        <v>9.0984848484848477</v>
      </c>
    </row>
    <row r="33" spans="1:3" x14ac:dyDescent="0.25">
      <c r="A33" s="12" t="s">
        <v>38</v>
      </c>
      <c r="B33" s="30">
        <v>2.7777777777777779E-3</v>
      </c>
      <c r="C33" s="26">
        <f t="shared" si="1"/>
        <v>7.5820707070707076</v>
      </c>
    </row>
    <row r="34" spans="1:3" x14ac:dyDescent="0.25">
      <c r="A34" s="12" t="s">
        <v>39</v>
      </c>
      <c r="B34" s="30">
        <v>7.3999260000000007E-4</v>
      </c>
      <c r="C34" s="26">
        <f t="shared" si="1"/>
        <v>2.0198434377272729</v>
      </c>
    </row>
    <row r="35" spans="1:3" x14ac:dyDescent="0.25">
      <c r="A35" s="12" t="s">
        <v>40</v>
      </c>
      <c r="B35" s="30">
        <v>2.0833333333333332E-4</v>
      </c>
      <c r="C35" s="26">
        <f t="shared" si="1"/>
        <v>0.56865530303030298</v>
      </c>
    </row>
    <row r="36" spans="1:3" x14ac:dyDescent="0.25">
      <c r="A36" s="2" t="s">
        <v>41</v>
      </c>
      <c r="B36" s="31">
        <f>SUM(B28:B35)</f>
        <v>0.23483721482222217</v>
      </c>
      <c r="C36" s="32">
        <f>SUM(C28:C35)</f>
        <v>640.99885227611094</v>
      </c>
    </row>
    <row r="37" spans="1:3" x14ac:dyDescent="0.25">
      <c r="A37" s="12" t="s">
        <v>42</v>
      </c>
      <c r="B37" s="29"/>
      <c r="C37" s="12"/>
    </row>
    <row r="38" spans="1:3" x14ac:dyDescent="0.25">
      <c r="A38" s="12" t="s">
        <v>43</v>
      </c>
      <c r="B38" s="30">
        <v>4.1700000000000001E-3</v>
      </c>
      <c r="C38" s="26">
        <f t="shared" ref="C38:C40" si="2">$C$15*B38</f>
        <v>11.382204545454545</v>
      </c>
    </row>
    <row r="39" spans="1:3" x14ac:dyDescent="0.25">
      <c r="A39" s="12" t="s">
        <v>44</v>
      </c>
      <c r="B39" s="30">
        <v>1.67E-3</v>
      </c>
      <c r="C39" s="26">
        <f t="shared" si="2"/>
        <v>4.5583409090909095</v>
      </c>
    </row>
    <row r="40" spans="1:3" x14ac:dyDescent="0.25">
      <c r="A40" s="12" t="s">
        <v>45</v>
      </c>
      <c r="B40" s="25">
        <v>3.2000000000000001E-2</v>
      </c>
      <c r="C40" s="26">
        <f t="shared" si="2"/>
        <v>87.345454545454544</v>
      </c>
    </row>
    <row r="41" spans="1:3" x14ac:dyDescent="0.25">
      <c r="A41" s="2" t="s">
        <v>46</v>
      </c>
      <c r="B41" s="27">
        <f>SUM(B38:B40)</f>
        <v>3.7839999999999999E-2</v>
      </c>
      <c r="C41" s="28">
        <f>SUM(C38:C40)</f>
        <v>103.286</v>
      </c>
    </row>
    <row r="42" spans="1:3" x14ac:dyDescent="0.25">
      <c r="A42" s="12" t="s">
        <v>47</v>
      </c>
      <c r="B42" s="29"/>
      <c r="C42" s="12"/>
    </row>
    <row r="43" spans="1:3" ht="18" customHeight="1" x14ac:dyDescent="0.25">
      <c r="A43" s="12" t="s">
        <v>48</v>
      </c>
      <c r="B43" s="33">
        <f>B36*B26</f>
        <v>8.6420095054577789E-2</v>
      </c>
      <c r="C43" s="26">
        <f t="shared" ref="C43:C44" si="3">$C$15*B43</f>
        <v>235.88757763760893</v>
      </c>
    </row>
    <row r="44" spans="1:3" ht="30" x14ac:dyDescent="0.25">
      <c r="A44" s="34" t="s">
        <v>49</v>
      </c>
      <c r="B44" s="30">
        <v>2.7299999999999998E-3</v>
      </c>
      <c r="C44" s="35">
        <f t="shared" si="3"/>
        <v>7.4516590909090903</v>
      </c>
    </row>
    <row r="45" spans="1:3" x14ac:dyDescent="0.25">
      <c r="A45" s="36" t="s">
        <v>50</v>
      </c>
      <c r="B45" s="27">
        <f>SUM(B43:B44)</f>
        <v>8.9150095054577785E-2</v>
      </c>
      <c r="C45" s="32">
        <f>SUM(C43:C44)</f>
        <v>243.33923672851802</v>
      </c>
    </row>
    <row r="46" spans="1:3" x14ac:dyDescent="0.25">
      <c r="A46" s="12" t="s">
        <v>51</v>
      </c>
      <c r="B46" s="29"/>
      <c r="C46" s="12"/>
    </row>
    <row r="47" spans="1:3" ht="15.75" customHeight="1" x14ac:dyDescent="0.25">
      <c r="A47" s="12" t="s">
        <v>52</v>
      </c>
      <c r="B47" s="30">
        <v>3.3E-4</v>
      </c>
      <c r="C47" s="26">
        <f t="shared" ref="C47:C48" si="4">$C$15*B47</f>
        <v>0.90074999999999994</v>
      </c>
    </row>
    <row r="48" spans="1:3" ht="30" x14ac:dyDescent="0.25">
      <c r="A48" s="37" t="s">
        <v>53</v>
      </c>
      <c r="B48" s="30">
        <v>2.5999999999999998E-4</v>
      </c>
      <c r="C48" s="38">
        <f t="shared" si="4"/>
        <v>0.70968181818181808</v>
      </c>
    </row>
    <row r="49" spans="1:3" x14ac:dyDescent="0.25">
      <c r="A49" s="2" t="s">
        <v>54</v>
      </c>
      <c r="B49" s="31">
        <f>SUM(B47:B48)</f>
        <v>5.9000000000000003E-4</v>
      </c>
      <c r="C49" s="28">
        <f>SUM(C47:C48)</f>
        <v>1.610431818181818</v>
      </c>
    </row>
    <row r="50" spans="1:3" x14ac:dyDescent="0.25">
      <c r="A50" s="2" t="s">
        <v>55</v>
      </c>
      <c r="B50" s="39">
        <f>SUM(B49,B45,B41,B36,B26)</f>
        <v>0.73041730987680009</v>
      </c>
      <c r="C50" s="40">
        <f>SUM(C49,C45,C41,C36,C26)</f>
        <v>1993.707248095538</v>
      </c>
    </row>
    <row r="51" spans="1:3" x14ac:dyDescent="0.25">
      <c r="A51" s="70" t="s">
        <v>56</v>
      </c>
      <c r="B51" s="70"/>
      <c r="C51" s="70"/>
    </row>
    <row r="52" spans="1:3" x14ac:dyDescent="0.25">
      <c r="A52" s="2" t="s">
        <v>57</v>
      </c>
      <c r="B52" s="41"/>
      <c r="C52" s="40">
        <f>SUM(C50,C15)</f>
        <v>4723.2527026409925</v>
      </c>
    </row>
    <row r="53" spans="1:3" x14ac:dyDescent="0.25">
      <c r="A53" s="70"/>
      <c r="B53" s="70"/>
      <c r="C53" s="70"/>
    </row>
    <row r="54" spans="1:3" x14ac:dyDescent="0.25">
      <c r="A54" s="2" t="s">
        <v>58</v>
      </c>
      <c r="B54" s="42"/>
      <c r="C54" s="43"/>
    </row>
    <row r="55" spans="1:3" x14ac:dyDescent="0.25">
      <c r="A55" s="5" t="s">
        <v>59</v>
      </c>
      <c r="B55" s="44"/>
      <c r="C55" s="5" t="s">
        <v>15</v>
      </c>
    </row>
    <row r="56" spans="1:3" x14ac:dyDescent="0.25">
      <c r="A56" s="45" t="s">
        <v>60</v>
      </c>
      <c r="B56" s="46" t="s">
        <v>61</v>
      </c>
      <c r="C56" s="47">
        <f>(33*B56)-72.6</f>
        <v>653.4</v>
      </c>
    </row>
    <row r="57" spans="1:3" x14ac:dyDescent="0.25">
      <c r="A57" s="45" t="s">
        <v>62</v>
      </c>
      <c r="B57" s="46" t="s">
        <v>63</v>
      </c>
      <c r="C57" s="47">
        <f>B57*C4</f>
        <v>27.295454545454547</v>
      </c>
    </row>
    <row r="58" spans="1:3" x14ac:dyDescent="0.25">
      <c r="A58" s="13" t="s">
        <v>64</v>
      </c>
      <c r="B58" s="67">
        <f>B86</f>
        <v>100.22727272727275</v>
      </c>
      <c r="C58" s="48">
        <f>B86</f>
        <v>100.22727272727275</v>
      </c>
    </row>
    <row r="59" spans="1:3" x14ac:dyDescent="0.25">
      <c r="A59" s="69" t="s">
        <v>87</v>
      </c>
      <c r="B59" s="49">
        <v>281</v>
      </c>
      <c r="C59" s="49">
        <f>B59/12</f>
        <v>23.416666666666668</v>
      </c>
    </row>
    <row r="60" spans="1:3" x14ac:dyDescent="0.25">
      <c r="A60" s="2" t="s">
        <v>65</v>
      </c>
      <c r="B60" s="68">
        <f>SUM(B58:B59)</f>
        <v>381.22727272727275</v>
      </c>
      <c r="C60" s="40">
        <f>SUM(C56:C59)</f>
        <v>804.33939393939386</v>
      </c>
    </row>
    <row r="61" spans="1:3" x14ac:dyDescent="0.25">
      <c r="A61" s="70"/>
      <c r="B61" s="70"/>
      <c r="C61" s="70"/>
    </row>
    <row r="62" spans="1:3" x14ac:dyDescent="0.25">
      <c r="A62" s="2" t="s">
        <v>66</v>
      </c>
      <c r="B62" s="43"/>
      <c r="C62" s="40">
        <f>SUM(C60,C52)</f>
        <v>5527.5920965803862</v>
      </c>
    </row>
    <row r="63" spans="1:3" x14ac:dyDescent="0.25">
      <c r="A63" s="70"/>
      <c r="B63" s="70"/>
      <c r="C63" s="70"/>
    </row>
    <row r="64" spans="1:3" x14ac:dyDescent="0.25">
      <c r="A64" s="2" t="s">
        <v>67</v>
      </c>
      <c r="B64" s="2"/>
      <c r="C64" s="43"/>
    </row>
    <row r="65" spans="1:5" x14ac:dyDescent="0.25">
      <c r="A65" s="12" t="s">
        <v>68</v>
      </c>
      <c r="B65" s="12"/>
      <c r="C65" s="50" t="s">
        <v>15</v>
      </c>
    </row>
    <row r="66" spans="1:5" x14ac:dyDescent="0.25">
      <c r="A66" s="12" t="s">
        <v>69</v>
      </c>
      <c r="B66" s="51">
        <v>0.05</v>
      </c>
      <c r="C66" s="26">
        <f t="shared" ref="C66:C67" si="5">$C$62*B66</f>
        <v>276.37960482901934</v>
      </c>
    </row>
    <row r="67" spans="1:5" x14ac:dyDescent="0.25">
      <c r="A67" s="12" t="s">
        <v>70</v>
      </c>
      <c r="B67" s="51">
        <v>7.4999999999999997E-2</v>
      </c>
      <c r="C67" s="26">
        <f t="shared" si="5"/>
        <v>414.56940724352893</v>
      </c>
    </row>
    <row r="68" spans="1:5" x14ac:dyDescent="0.25">
      <c r="A68" s="2" t="s">
        <v>71</v>
      </c>
      <c r="B68" s="52">
        <f>SUM(B66:B67)</f>
        <v>0.125</v>
      </c>
      <c r="C68" s="40">
        <f>SUM(C66:C67)</f>
        <v>690.94901207254827</v>
      </c>
    </row>
    <row r="69" spans="1:5" x14ac:dyDescent="0.25">
      <c r="A69" s="70"/>
      <c r="B69" s="70"/>
      <c r="C69" s="70"/>
    </row>
    <row r="70" spans="1:5" x14ac:dyDescent="0.25">
      <c r="A70" s="2" t="s">
        <v>72</v>
      </c>
      <c r="B70" s="43"/>
      <c r="C70" s="40">
        <f>SUM(C68,C62)</f>
        <v>6218.5411086529348</v>
      </c>
    </row>
    <row r="71" spans="1:5" x14ac:dyDescent="0.25">
      <c r="A71" s="70"/>
      <c r="B71" s="70"/>
      <c r="C71" s="70"/>
    </row>
    <row r="72" spans="1:5" x14ac:dyDescent="0.25">
      <c r="A72" s="2" t="s">
        <v>73</v>
      </c>
      <c r="B72" s="2"/>
      <c r="C72" s="43"/>
    </row>
    <row r="73" spans="1:5" x14ac:dyDescent="0.25">
      <c r="A73" s="12" t="s">
        <v>74</v>
      </c>
      <c r="B73" s="12"/>
      <c r="C73" s="21" t="s">
        <v>15</v>
      </c>
    </row>
    <row r="74" spans="1:5" x14ac:dyDescent="0.25">
      <c r="A74" s="12" t="s">
        <v>75</v>
      </c>
      <c r="B74" s="51">
        <v>0.03</v>
      </c>
      <c r="C74" s="26">
        <f t="shared" ref="C74:C76" si="6">$C$70*B74</f>
        <v>186.55623325958803</v>
      </c>
    </row>
    <row r="75" spans="1:5" x14ac:dyDescent="0.25">
      <c r="A75" s="12" t="s">
        <v>76</v>
      </c>
      <c r="B75" s="51">
        <v>6.4999999999999997E-3</v>
      </c>
      <c r="C75" s="26">
        <f t="shared" si="6"/>
        <v>40.420517206244071</v>
      </c>
    </row>
    <row r="76" spans="1:5" x14ac:dyDescent="0.25">
      <c r="A76" s="12" t="s">
        <v>77</v>
      </c>
      <c r="B76" s="51">
        <v>0.03</v>
      </c>
      <c r="C76" s="26">
        <f t="shared" si="6"/>
        <v>186.55623325958803</v>
      </c>
    </row>
    <row r="77" spans="1:5" x14ac:dyDescent="0.25">
      <c r="A77" s="2" t="s">
        <v>78</v>
      </c>
      <c r="B77" s="52">
        <f>SUM(B74:B76)</f>
        <v>6.6500000000000004E-2</v>
      </c>
      <c r="C77" s="40">
        <f>SUM(C74:C76)</f>
        <v>413.53298372542008</v>
      </c>
    </row>
    <row r="78" spans="1:5" s="53" customFormat="1" x14ac:dyDescent="0.25">
      <c r="A78" s="54" t="s">
        <v>79</v>
      </c>
      <c r="B78" s="55"/>
      <c r="C78" s="56">
        <f>SUM(C77,C70)</f>
        <v>6632.0740923783551</v>
      </c>
      <c r="E78" s="57"/>
    </row>
    <row r="79" spans="1:5" x14ac:dyDescent="0.25">
      <c r="A79" s="54" t="s">
        <v>80</v>
      </c>
      <c r="B79" s="55"/>
      <c r="C79" s="56">
        <f>C78*12</f>
        <v>79584.889108540257</v>
      </c>
    </row>
    <row r="80" spans="1:5" x14ac:dyDescent="0.25">
      <c r="A80" s="58"/>
    </row>
    <row r="81" spans="1:4" x14ac:dyDescent="0.25">
      <c r="A81" s="71" t="s">
        <v>88</v>
      </c>
      <c r="B81" s="72"/>
    </row>
    <row r="82" spans="1:4" x14ac:dyDescent="0.25">
      <c r="A82" s="8" t="s">
        <v>81</v>
      </c>
      <c r="B82" s="59">
        <v>6</v>
      </c>
    </row>
    <row r="83" spans="1:4" x14ac:dyDescent="0.25">
      <c r="A83" s="5" t="s">
        <v>82</v>
      </c>
      <c r="B83" s="60">
        <f>B82*2</f>
        <v>12</v>
      </c>
      <c r="D83" s="61"/>
    </row>
    <row r="84" spans="1:4" x14ac:dyDescent="0.25">
      <c r="A84" s="62" t="s">
        <v>83</v>
      </c>
      <c r="B84" s="63">
        <f>B83*22</f>
        <v>264</v>
      </c>
    </row>
    <row r="85" spans="1:4" x14ac:dyDescent="0.25">
      <c r="A85" s="62" t="s">
        <v>84</v>
      </c>
      <c r="B85" s="64">
        <f>C4*6%</f>
        <v>163.77272727272725</v>
      </c>
      <c r="D85" s="61"/>
    </row>
    <row r="86" spans="1:4" x14ac:dyDescent="0.25">
      <c r="A86" s="65" t="s">
        <v>85</v>
      </c>
      <c r="B86" s="66">
        <f>B84-B85</f>
        <v>100.22727272727275</v>
      </c>
    </row>
  </sheetData>
  <mergeCells count="9">
    <mergeCell ref="A63:C63"/>
    <mergeCell ref="A69:C69"/>
    <mergeCell ref="A71:C71"/>
    <mergeCell ref="A81:B81"/>
    <mergeCell ref="A1:C1"/>
    <mergeCell ref="A2:C2"/>
    <mergeCell ref="A51:C51"/>
    <mergeCell ref="A53:C53"/>
    <mergeCell ref="A61:C61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Motorista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Matheus Henrique Henz</cp:lastModifiedBy>
  <cp:revision>37</cp:revision>
  <cp:lastPrinted>2025-04-29T18:23:08Z</cp:lastPrinted>
  <dcterms:created xsi:type="dcterms:W3CDTF">2020-09-17T11:45:23Z</dcterms:created>
  <dcterms:modified xsi:type="dcterms:W3CDTF">2025-04-29T18:23:16Z</dcterms:modified>
</cp:coreProperties>
</file>