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-2025 - TERCEIRIZAÇÃO DE MOTORISTAS\SINDEPRESTEM\"/>
    </mc:Choice>
  </mc:AlternateContent>
  <xr:revisionPtr revIDLastSave="0" documentId="13_ncr:1_{D5B5A21E-85EF-4D96-BA4F-5413D995D3F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Motorista" sheetId="1" r:id="rId1"/>
    <sheet name="Hora extra + adicional noturno" sheetId="2" r:id="rId2"/>
    <sheet name="Hora extr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9" i="1" l="1"/>
  <c r="C59" i="1" s="1"/>
  <c r="B66" i="3"/>
  <c r="B57" i="3"/>
  <c r="B48" i="3"/>
  <c r="B40" i="3"/>
  <c r="B35" i="3"/>
  <c r="B42" i="3" s="1"/>
  <c r="B44" i="3" s="1"/>
  <c r="B49" i="3" s="1"/>
  <c r="B25" i="3"/>
  <c r="C12" i="3"/>
  <c r="C11" i="3"/>
  <c r="B67" i="2"/>
  <c r="B58" i="2"/>
  <c r="B49" i="2"/>
  <c r="B41" i="2"/>
  <c r="B36" i="2"/>
  <c r="B43" i="2" s="1"/>
  <c r="B45" i="2" s="1"/>
  <c r="B50" i="2" s="1"/>
  <c r="B26" i="2"/>
  <c r="C12" i="2"/>
  <c r="C11" i="2"/>
  <c r="B86" i="1"/>
  <c r="B84" i="1"/>
  <c r="B85" i="1" s="1"/>
  <c r="B87" i="1" s="1"/>
  <c r="B77" i="1"/>
  <c r="B68" i="1"/>
  <c r="C57" i="1"/>
  <c r="C56" i="1"/>
  <c r="B49" i="1"/>
  <c r="B50" i="1" s="1"/>
  <c r="B43" i="1"/>
  <c r="B45" i="1" s="1"/>
  <c r="B41" i="1"/>
  <c r="B36" i="1"/>
  <c r="B26" i="1"/>
  <c r="C15" i="1"/>
  <c r="C47" i="1" s="1"/>
  <c r="C12" i="1"/>
  <c r="C11" i="1"/>
  <c r="B58" i="1" l="1"/>
  <c r="B60" i="1" s="1"/>
  <c r="C58" i="1"/>
  <c r="C60" i="1" s="1"/>
  <c r="C18" i="1"/>
  <c r="C34" i="1"/>
  <c r="C13" i="2"/>
  <c r="C14" i="2" s="1"/>
  <c r="C25" i="1"/>
  <c r="C33" i="1"/>
  <c r="C20" i="1"/>
  <c r="C28" i="1"/>
  <c r="C43" i="1"/>
  <c r="C45" i="1" s="1"/>
  <c r="C21" i="1"/>
  <c r="C29" i="1"/>
  <c r="C44" i="1"/>
  <c r="C48" i="1"/>
  <c r="C49" i="1" s="1"/>
  <c r="C19" i="1"/>
  <c r="C35" i="1"/>
  <c r="C22" i="1"/>
  <c r="C30" i="1"/>
  <c r="C38" i="1"/>
  <c r="C23" i="1"/>
  <c r="C13" i="3"/>
  <c r="C14" i="3" s="1"/>
  <c r="C31" i="1"/>
  <c r="C39" i="1"/>
  <c r="C24" i="1"/>
  <c r="C32" i="1"/>
  <c r="C40" i="1"/>
  <c r="C47" i="3" l="1"/>
  <c r="C32" i="3"/>
  <c r="C24" i="3"/>
  <c r="C46" i="3"/>
  <c r="C48" i="3" s="1"/>
  <c r="C39" i="3"/>
  <c r="C31" i="3"/>
  <c r="C23" i="3"/>
  <c r="C27" i="3"/>
  <c r="C38" i="3"/>
  <c r="C30" i="3"/>
  <c r="C22" i="3"/>
  <c r="C42" i="3"/>
  <c r="C44" i="3" s="1"/>
  <c r="C19" i="3"/>
  <c r="C37" i="3"/>
  <c r="C29" i="3"/>
  <c r="C21" i="3"/>
  <c r="C43" i="3"/>
  <c r="C28" i="3"/>
  <c r="C20" i="3"/>
  <c r="C34" i="3"/>
  <c r="C18" i="3"/>
  <c r="C33" i="3"/>
  <c r="C17" i="3"/>
  <c r="C41" i="1"/>
  <c r="C50" i="1" s="1"/>
  <c r="C52" i="1" s="1"/>
  <c r="C62" i="1" s="1"/>
  <c r="C26" i="1"/>
  <c r="C36" i="1"/>
  <c r="C15" i="2"/>
  <c r="C67" i="1" l="1"/>
  <c r="C66" i="1"/>
  <c r="C40" i="3"/>
  <c r="C44" i="2"/>
  <c r="C29" i="2"/>
  <c r="C21" i="2"/>
  <c r="C47" i="2"/>
  <c r="C32" i="2"/>
  <c r="C24" i="2"/>
  <c r="C43" i="2"/>
  <c r="C28" i="2"/>
  <c r="C20" i="2"/>
  <c r="C40" i="2"/>
  <c r="C35" i="2"/>
  <c r="C19" i="2"/>
  <c r="C38" i="2"/>
  <c r="C34" i="2"/>
  <c r="C18" i="2"/>
  <c r="C48" i="2"/>
  <c r="C33" i="2"/>
  <c r="C25" i="2"/>
  <c r="C22" i="2"/>
  <c r="C39" i="2"/>
  <c r="C31" i="2"/>
  <c r="C23" i="2"/>
  <c r="C30" i="2"/>
  <c r="C35" i="3"/>
  <c r="C49" i="3"/>
  <c r="C51" i="3" s="1"/>
  <c r="C25" i="3"/>
  <c r="C68" i="1" l="1"/>
  <c r="C70" i="1" s="1"/>
  <c r="C74" i="1" s="1"/>
  <c r="C56" i="3"/>
  <c r="C55" i="3"/>
  <c r="C57" i="3" s="1"/>
  <c r="C59" i="3" s="1"/>
  <c r="C41" i="2"/>
  <c r="C49" i="2"/>
  <c r="C36" i="2"/>
  <c r="C26" i="2"/>
  <c r="C45" i="2"/>
  <c r="C75" i="1" l="1"/>
  <c r="C76" i="1"/>
  <c r="C50" i="2"/>
  <c r="C52" i="2" s="1"/>
  <c r="C65" i="3"/>
  <c r="C64" i="3"/>
  <c r="C63" i="3"/>
  <c r="C66" i="3" s="1"/>
  <c r="C67" i="3" s="1"/>
  <c r="C77" i="1"/>
  <c r="C78" i="1" s="1"/>
  <c r="C79" i="1" s="1"/>
  <c r="C80" i="1" s="1"/>
  <c r="C57" i="2" l="1"/>
  <c r="C56" i="2"/>
  <c r="C58" i="2" s="1"/>
  <c r="C60" i="2" s="1"/>
  <c r="C65" i="2" l="1"/>
  <c r="C64" i="2"/>
  <c r="C67" i="2" s="1"/>
  <c r="C68" i="2" s="1"/>
  <c r="C66" i="2"/>
</calcChain>
</file>

<file path=xl/sharedStrings.xml><?xml version="1.0" encoding="utf-8"?>
<sst xmlns="http://schemas.openxmlformats.org/spreadsheetml/2006/main" count="241" uniqueCount="105">
  <si>
    <t xml:space="preserve"> PLANILHA DE COMPOSIÇÃO DE CUSTOS E FORMAÇÃO DE PREÇOS</t>
  </si>
  <si>
    <t>Posto: Motorista com insalubridade escala 12x36</t>
  </si>
  <si>
    <t xml:space="preserve">  I - DADOS GERAIS</t>
  </si>
  <si>
    <t xml:space="preserve">  A planilha foi elaborada com base no salário normativo:</t>
  </si>
  <si>
    <t xml:space="preserve">  Convenção Coletiva de Trabalho/ Categoria Profissional:</t>
  </si>
  <si>
    <t>SINDEPRESTEM</t>
  </si>
  <si>
    <t>2024/2025</t>
  </si>
  <si>
    <t xml:space="preserve">  Data base da categoria:</t>
  </si>
  <si>
    <t xml:space="preserve">  Posto de Serviço/ Horas:</t>
  </si>
  <si>
    <t>Motorista com insalubridade</t>
  </si>
  <si>
    <t>escala 12x36</t>
  </si>
  <si>
    <t xml:space="preserve">  Local do Posto de Serviço:</t>
  </si>
  <si>
    <t>Medianeira</t>
  </si>
  <si>
    <t xml:space="preserve">  II - MÃO DE OBRA</t>
  </si>
  <si>
    <t>1. Remuneração</t>
  </si>
  <si>
    <t>% ou Valor Ref.</t>
  </si>
  <si>
    <t>VALORES (R$)</t>
  </si>
  <si>
    <t xml:space="preserve">  Salário</t>
  </si>
  <si>
    <t xml:space="preserve">  Adicional de Insalubridade</t>
  </si>
  <si>
    <t xml:space="preserve">  Adicional noturno</t>
  </si>
  <si>
    <t xml:space="preserve">  Jornada Noturna Reduzida</t>
  </si>
  <si>
    <t xml:space="preserve">  TOTAL DA REMUNERAÇÃO</t>
  </si>
  <si>
    <t xml:space="preserve">  2. Encargos Sociais</t>
  </si>
  <si>
    <t xml:space="preserve">  Grupo A</t>
  </si>
  <si>
    <t>INSS</t>
  </si>
  <si>
    <t>FGTS</t>
  </si>
  <si>
    <t>SESI OU SESC</t>
  </si>
  <si>
    <t>SENAI OU SENAC</t>
  </si>
  <si>
    <t>SEBRAE</t>
  </si>
  <si>
    <t>INCRA</t>
  </si>
  <si>
    <t>SALÁRIO EDUCAÇÃO</t>
  </si>
  <si>
    <t>SAT</t>
  </si>
  <si>
    <t xml:space="preserve">  Total Grupo A</t>
  </si>
  <si>
    <t xml:space="preserve">  Grupo B</t>
  </si>
  <si>
    <t xml:space="preserve">  13° Salário</t>
  </si>
  <si>
    <t xml:space="preserve">  Férias (incluindo 1/3 constitucional)</t>
  </si>
  <si>
    <t xml:space="preserve">  Aviso Prévio Trabalhado</t>
  </si>
  <si>
    <t xml:space="preserve">  Auxílio Doença</t>
  </si>
  <si>
    <t xml:space="preserve">  Acidente de trabalho</t>
  </si>
  <si>
    <t xml:space="preserve">  Faltas Legais</t>
  </si>
  <si>
    <t xml:space="preserve">  Férias sobre Licença Maternidade</t>
  </si>
  <si>
    <t xml:space="preserve">  Licença Paternidade</t>
  </si>
  <si>
    <t xml:space="preserve">  TOTAL - GRUPO B</t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</si>
  <si>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Grupo C</t>
    </r>
  </si>
  <si>
    <t xml:space="preserve">  Aviso Prévio Indenizado</t>
  </si>
  <si>
    <t xml:space="preserve">  Indenização Adicional</t>
  </si>
  <si>
    <t xml:space="preserve">  Indenização (rescisão sem justa causa - multa de 40% do FGTS)</t>
  </si>
  <si>
    <t xml:space="preserve">  Total grupo C</t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</si>
  <si>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Grupo D</t>
    </r>
  </si>
  <si>
    <t xml:space="preserve">  Incidência cumulativa do grupo A sobre o grupo B</t>
  </si>
  <si>
    <t xml:space="preserve">  Incidência dos encargos do Grupo A sobre os valores constantes da base de  cálculo referente ao salário maternidade</t>
  </si>
  <si>
    <t xml:space="preserve">  Total Grupo D</t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</si>
  <si>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GRUPO E</t>
    </r>
  </si>
  <si>
    <t xml:space="preserve">  Incidência do FGTS exclusivamente sobre o aviso prévio indenizado</t>
  </si>
  <si>
    <t xml:space="preserve">  Incidência do FGTS exclusivamente sobre o período médio de afastamento superior a 15 dias motivado por acidente do trabalho</t>
  </si>
  <si>
    <t xml:space="preserve">  Total Grupo E</t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</si>
  <si>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TOTAL DOS ENCARGOS SOCIAIS</t>
    </r>
  </si>
  <si>
    <t xml:space="preserve"> </t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</si>
  <si>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TOTAL DA MÃO DE OBRA (REMUNERAÇÃO + ENCARGOS SOCIAIS</t>
    </r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</si>
  <si>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III - INSUMOS</t>
    </r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</si>
  <si>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3- Beneficios e Insumos</t>
    </r>
  </si>
  <si>
    <t>Vale alimentação (Cláusula 15ª CCT)</t>
  </si>
  <si>
    <t>16</t>
  </si>
  <si>
    <t>Fundo assistencial (Cláusula 35ª CCT)</t>
  </si>
  <si>
    <t>1%</t>
  </si>
  <si>
    <t xml:space="preserve">  Transporte </t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</si>
  <si>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TOTAL DOS INSUMOS</t>
    </r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</si>
  <si>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SOBTOTAL (MÃO DE OBRA + INSUMOS)</t>
    </r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</si>
  <si>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IV- DEMAIS COMPONENTES</t>
    </r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</si>
  <si>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4- Demais Componentes</t>
    </r>
  </si>
  <si>
    <t xml:space="preserve">  Despesas administrativas/ operacionais</t>
  </si>
  <si>
    <t xml:space="preserve">   Lucro</t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</si>
  <si>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TOTAL DEMAIS COMPONENTES</t>
    </r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</si>
  <si>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SUBTOTAL (MÃO DE OBRA + INSUMOS + DEMAIS COMP.)</t>
    </r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</si>
  <si>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V - TRIBUTOS</t>
    </r>
  </si>
  <si>
    <r>
      <rPr>
        <sz val="11"/>
        <color indexed="64"/>
        <rFont val="Calibri"/>
        <family val="2"/>
      </rPr>
      <t xml:space="preserve"> </t>
    </r>
    <r>
      <rPr>
        <b/>
        <sz val="11"/>
        <color indexed="64"/>
        <rFont val="Calibri"/>
        <family val="2"/>
      </rPr>
      <t xml:space="preserve"> 5- Tributos</t>
    </r>
  </si>
  <si>
    <t xml:space="preserve">  COFINS</t>
  </si>
  <si>
    <t xml:space="preserve">  PIS</t>
  </si>
  <si>
    <t xml:space="preserve">  ISS</t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</si>
  <si>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TOTAL TRIBUTOS</t>
    </r>
  </si>
  <si>
    <r>
      <rPr>
        <b/>
        <sz val="11"/>
        <rFont val="Calibri"/>
        <family val="2"/>
      </rPr>
      <t xml:space="preserve">  VALOR </t>
    </r>
    <r>
      <rPr>
        <b/>
        <sz val="11"/>
        <color indexed="2"/>
        <rFont val="Calibri"/>
        <family val="2"/>
      </rPr>
      <t>MENSAL</t>
    </r>
    <r>
      <rPr>
        <b/>
        <sz val="11"/>
        <rFont val="Calibri"/>
        <family val="2"/>
      </rPr>
      <t xml:space="preserve"> POR COLABORADOR</t>
    </r>
  </si>
  <si>
    <r>
      <rPr>
        <b/>
        <sz val="11"/>
        <rFont val="Calibri"/>
        <family val="2"/>
      </rPr>
      <t xml:space="preserve">  VALOR </t>
    </r>
    <r>
      <rPr>
        <b/>
        <sz val="11"/>
        <color indexed="2"/>
        <rFont val="Calibri"/>
        <family val="2"/>
      </rPr>
      <t xml:space="preserve">MENSAL </t>
    </r>
    <r>
      <rPr>
        <b/>
        <sz val="11"/>
        <rFont val="Calibri"/>
        <family val="2"/>
      </rPr>
      <t>DO POSTO DE TRABALHO</t>
    </r>
  </si>
  <si>
    <t>2 COLABORADORES</t>
  </si>
  <si>
    <r>
      <rPr>
        <b/>
        <sz val="11"/>
        <rFont val="Calibri"/>
        <family val="2"/>
      </rPr>
      <t xml:space="preserve">  VALOR</t>
    </r>
    <r>
      <rPr>
        <b/>
        <sz val="11"/>
        <color indexed="2"/>
        <rFont val="Calibri"/>
        <family val="2"/>
      </rPr>
      <t xml:space="preserve"> ANUAL</t>
    </r>
    <r>
      <rPr>
        <b/>
        <sz val="11"/>
        <rFont val="Calibri"/>
        <family val="2"/>
      </rPr>
      <t xml:space="preserve">  PARA O POSTO DE SERVIÇO</t>
    </r>
  </si>
  <si>
    <t>AUXÍLIO TRANSPORTE (Cláusula 14ª CCT Sintropar)</t>
  </si>
  <si>
    <t>Valor unitário do passe - CONTRATO Nº017/2025</t>
  </si>
  <si>
    <t>Valor dos passes diário (considerado a utilização de 2 passe/dia)</t>
  </si>
  <si>
    <t>Valor mensal passes (considerando 16 dias trabalhados no mês)</t>
  </si>
  <si>
    <t>Desconto funcionário (considerando 6%)</t>
  </si>
  <si>
    <t>VALOR DO VALE</t>
  </si>
  <si>
    <t>Hora extra com adicional noturno motorista com insalubridade escala 12x36</t>
  </si>
  <si>
    <t>Motorista12x36</t>
  </si>
  <si>
    <t>Por hora</t>
  </si>
  <si>
    <t xml:space="preserve">  Salário -  hora</t>
  </si>
  <si>
    <t>Adicional de Insalubridade - hora</t>
  </si>
  <si>
    <t>Adicional noturno - hora</t>
  </si>
  <si>
    <t>Adicional hora extra</t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</si>
  <si>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TOTAL DA MÃO DE OBRA (REMUNERAÇÃO + ENCARGOS SOCIAIS)</t>
    </r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</si>
  <si>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III- DEMAIS COMPONENTES</t>
    </r>
  </si>
  <si>
    <r>
      <rPr>
        <sz val="11"/>
        <color indexed="64"/>
        <rFont val="Calibri"/>
        <family val="2"/>
      </rPr>
      <t xml:space="preserve">  </t>
    </r>
    <r>
      <rPr>
        <b/>
        <sz val="11"/>
        <color indexed="64"/>
        <rFont val="Calibri"/>
        <family val="2"/>
      </rPr>
      <t>SUBTOTAL (MÃO DE OBRA +  DEMAIS COMP.)</t>
    </r>
  </si>
  <si>
    <r>
      <rPr>
        <b/>
        <sz val="11"/>
        <rFont val="Calibri"/>
        <family val="2"/>
      </rPr>
      <t xml:space="preserve">  VALOR </t>
    </r>
    <r>
      <rPr>
        <b/>
        <sz val="11"/>
        <color indexed="2"/>
        <rFont val="Calibri"/>
        <family val="2"/>
      </rPr>
      <t>HORA EXTRA</t>
    </r>
    <r>
      <rPr>
        <b/>
        <sz val="11"/>
        <rFont val="Calibri"/>
        <family val="2"/>
      </rPr>
      <t xml:space="preserve"> PARA O POSTO DE SERVIÇO</t>
    </r>
  </si>
  <si>
    <t>Hora extra motorista com insalubridade escala 12x36</t>
  </si>
  <si>
    <t>Motorista 12x36</t>
  </si>
  <si>
    <t xml:space="preserve">Hora extra </t>
  </si>
  <si>
    <t xml:space="preserve">  Uniformes (2 camisas polo por empregado a cada 6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</si>
</sst>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\-??_-;_-@_-"/>
    <numFmt numFmtId="165" formatCode="0.000%"/>
    <numFmt numFmtId="166" formatCode="&quot;R$ &quot;#,##0.00"/>
    <numFmt numFmtId="167" formatCode="[$R$-416]\ #,##0.00"/>
  </numFmts>
  <fonts count="14" x14ac:knownFonts="1">
    <font>
      <sz val="11"/>
      <color indexed="64"/>
      <name val="Calibri"/>
    </font>
    <font>
      <b/>
      <i/>
      <sz val="14"/>
      <color indexed="64"/>
      <name val="Calibri"/>
      <family val="2"/>
    </font>
    <font>
      <b/>
      <sz val="11"/>
      <color indexed="64"/>
      <name val="Calibri"/>
      <family val="2"/>
    </font>
    <font>
      <sz val="11"/>
      <color indexed="2"/>
      <name val="Arial Black"/>
      <family val="2"/>
    </font>
    <font>
      <b/>
      <i/>
      <sz val="11"/>
      <color indexed="2"/>
      <name val="Calibri"/>
      <family val="2"/>
    </font>
    <font>
      <b/>
      <i/>
      <sz val="11"/>
      <color indexed="64"/>
      <name val="Calibri"/>
      <family val="2"/>
    </font>
    <font>
      <sz val="11"/>
      <color indexed="2"/>
      <name val="Calibri"/>
      <family val="2"/>
    </font>
    <font>
      <i/>
      <sz val="11"/>
      <color indexed="64"/>
      <name val="Calibri"/>
      <family val="2"/>
    </font>
    <font>
      <i/>
      <sz val="11"/>
      <color indexed="2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indexed="64"/>
      <name val="Calibri"/>
      <family val="2"/>
    </font>
    <font>
      <b/>
      <sz val="11"/>
      <color indexed="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AFABAB"/>
        <bgColor indexed="55"/>
      </patternFill>
    </fill>
    <fill>
      <patternFill patternType="solid">
        <fgColor indexed="65"/>
        <bgColor rgb="FFF2F2F2"/>
      </patternFill>
    </fill>
    <fill>
      <patternFill patternType="solid">
        <fgColor rgb="FFF2F2F2"/>
      </patternFill>
    </fill>
    <fill>
      <patternFill patternType="solid">
        <fgColor rgb="FFD9D9D9"/>
        <bgColor rgb="FFF2F2F2"/>
      </patternFill>
    </fill>
  </fills>
  <borders count="7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3">
    <xf numFmtId="0" fontId="0" fillId="0" borderId="0"/>
    <xf numFmtId="164" fontId="12" fillId="0" borderId="0" applyBorder="0" applyProtection="0"/>
    <xf numFmtId="9" fontId="12" fillId="0" borderId="0" applyBorder="0" applyProtection="0"/>
  </cellStyleXfs>
  <cellXfs count="68">
    <xf numFmtId="0" fontId="0" fillId="0" borderId="0" xfId="0"/>
    <xf numFmtId="0" fontId="2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/>
    <xf numFmtId="0" fontId="0" fillId="0" borderId="2" xfId="0" applyBorder="1"/>
    <xf numFmtId="4" fontId="0" fillId="0" borderId="2" xfId="0" applyNumberFormat="1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/>
    <xf numFmtId="17" fontId="0" fillId="0" borderId="2" xfId="0" applyNumberFormat="1" applyBorder="1" applyAlignment="1">
      <alignment horizontal="center"/>
    </xf>
    <xf numFmtId="0" fontId="3" fillId="0" borderId="0" xfId="0" applyFont="1"/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2" xfId="0" applyFont="1" applyBorder="1"/>
    <xf numFmtId="0" fontId="2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9" fontId="12" fillId="0" borderId="2" xfId="2" applyBorder="1" applyProtection="1"/>
    <xf numFmtId="2" fontId="0" fillId="0" borderId="2" xfId="0" applyNumberFormat="1" applyBorder="1"/>
    <xf numFmtId="4" fontId="0" fillId="2" borderId="2" xfId="0" applyNumberFormat="1" applyFill="1" applyBorder="1"/>
    <xf numFmtId="10" fontId="12" fillId="0" borderId="2" xfId="2" applyNumberFormat="1" applyBorder="1" applyProtection="1"/>
    <xf numFmtId="164" fontId="12" fillId="0" borderId="2" xfId="1" applyBorder="1" applyProtection="1"/>
    <xf numFmtId="10" fontId="12" fillId="2" borderId="2" xfId="2" applyNumberFormat="1" applyFill="1" applyBorder="1" applyProtection="1"/>
    <xf numFmtId="164" fontId="0" fillId="2" borderId="2" xfId="0" applyNumberFormat="1" applyFill="1" applyBorder="1"/>
    <xf numFmtId="49" fontId="0" fillId="0" borderId="2" xfId="0" applyNumberFormat="1" applyBorder="1"/>
    <xf numFmtId="165" fontId="12" fillId="0" borderId="2" xfId="2" applyNumberFormat="1" applyBorder="1" applyProtection="1"/>
    <xf numFmtId="165" fontId="12" fillId="2" borderId="2" xfId="2" applyNumberFormat="1" applyFill="1" applyBorder="1" applyProtection="1"/>
    <xf numFmtId="164" fontId="12" fillId="2" borderId="2" xfId="1" applyFill="1" applyBorder="1" applyProtection="1"/>
    <xf numFmtId="165" fontId="12" fillId="3" borderId="2" xfId="2" applyNumberFormat="1" applyFill="1" applyBorder="1" applyProtection="1"/>
    <xf numFmtId="0" fontId="0" fillId="3" borderId="2" xfId="0" applyFill="1" applyBorder="1" applyAlignment="1">
      <alignment vertical="top" wrapText="1"/>
    </xf>
    <xf numFmtId="164" fontId="12" fillId="3" borderId="2" xfId="1" applyFill="1" applyBorder="1" applyAlignment="1" applyProtection="1">
      <alignment vertical="center"/>
    </xf>
    <xf numFmtId="0" fontId="0" fillId="2" borderId="2" xfId="0" applyFill="1" applyBorder="1" applyAlignment="1">
      <alignment vertical="top"/>
    </xf>
    <xf numFmtId="0" fontId="0" fillId="4" borderId="2" xfId="0" applyFill="1" applyBorder="1" applyAlignment="1">
      <alignment wrapText="1"/>
    </xf>
    <xf numFmtId="164" fontId="12" fillId="0" borderId="2" xfId="1" applyBorder="1" applyAlignment="1" applyProtection="1">
      <alignment vertical="center"/>
    </xf>
    <xf numFmtId="10" fontId="2" fillId="2" borderId="2" xfId="2" applyNumberFormat="1" applyFont="1" applyFill="1" applyBorder="1" applyProtection="1"/>
    <xf numFmtId="164" fontId="2" fillId="2" borderId="2" xfId="1" applyFont="1" applyFill="1" applyBorder="1" applyProtection="1"/>
    <xf numFmtId="49" fontId="0" fillId="2" borderId="2" xfId="0" applyNumberFormat="1" applyFill="1" applyBorder="1" applyAlignment="1">
      <alignment horizontal="right"/>
    </xf>
    <xf numFmtId="49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4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right"/>
    </xf>
    <xf numFmtId="164" fontId="12" fillId="3" borderId="2" xfId="1" applyFill="1" applyBorder="1" applyProtection="1"/>
    <xf numFmtId="164" fontId="2" fillId="2" borderId="2" xfId="0" applyNumberFormat="1" applyFont="1" applyFill="1" applyBorder="1"/>
    <xf numFmtId="164" fontId="12" fillId="0" borderId="2" xfId="1" applyBorder="1" applyAlignment="1" applyProtection="1">
      <alignment horizontal="center"/>
    </xf>
    <xf numFmtId="10" fontId="12" fillId="5" borderId="2" xfId="2" applyNumberFormat="1" applyFill="1" applyBorder="1" applyProtection="1"/>
    <xf numFmtId="10" fontId="2" fillId="2" borderId="2" xfId="0" applyNumberFormat="1" applyFont="1" applyFill="1" applyBorder="1"/>
    <xf numFmtId="0" fontId="10" fillId="0" borderId="0" xfId="0" applyFont="1"/>
    <xf numFmtId="0" fontId="11" fillId="2" borderId="2" xfId="0" applyFont="1" applyFill="1" applyBorder="1"/>
    <xf numFmtId="49" fontId="10" fillId="2" borderId="2" xfId="0" applyNumberFormat="1" applyFont="1" applyFill="1" applyBorder="1"/>
    <xf numFmtId="164" fontId="11" fillId="2" borderId="2" xfId="1" applyFont="1" applyFill="1" applyBorder="1" applyProtection="1"/>
    <xf numFmtId="49" fontId="11" fillId="2" borderId="2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3" xfId="0" applyBorder="1"/>
    <xf numFmtId="166" fontId="0" fillId="0" borderId="4" xfId="0" applyNumberFormat="1" applyBorder="1"/>
    <xf numFmtId="0" fontId="0" fillId="0" borderId="5" xfId="0" applyBorder="1"/>
    <xf numFmtId="166" fontId="0" fillId="0" borderId="6" xfId="0" applyNumberFormat="1" applyBorder="1"/>
    <xf numFmtId="166" fontId="0" fillId="0" borderId="2" xfId="0" applyNumberFormat="1" applyBorder="1"/>
    <xf numFmtId="167" fontId="0" fillId="0" borderId="2" xfId="0" applyNumberFormat="1" applyBorder="1"/>
    <xf numFmtId="166" fontId="2" fillId="2" borderId="2" xfId="0" applyNumberFormat="1" applyFont="1" applyFill="1" applyBorder="1"/>
    <xf numFmtId="0" fontId="0" fillId="0" borderId="0" xfId="0" applyAlignment="1">
      <alignment vertical="center" wrapText="1"/>
    </xf>
    <xf numFmtId="164" fontId="0" fillId="0" borderId="2" xfId="0" applyNumberFormat="1" applyBorder="1"/>
    <xf numFmtId="0" fontId="12" fillId="3" borderId="2" xfId="0" applyFont="1" applyFill="1" applyBorder="1"/>
    <xf numFmtId="0" fontId="0" fillId="0" borderId="2" xfId="0" applyBorder="1"/>
    <xf numFmtId="49" fontId="11" fillId="2" borderId="2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0"/>
  <sheetViews>
    <sheetView topLeftCell="A50" workbookViewId="0">
      <selection activeCell="F79" sqref="F79"/>
    </sheetView>
  </sheetViews>
  <sheetFormatPr defaultColWidth="8.7109375" defaultRowHeight="15" x14ac:dyDescent="0.25"/>
  <cols>
    <col min="1" max="1" width="58.85546875" customWidth="1"/>
    <col min="2" max="2" width="27.28515625" customWidth="1"/>
    <col min="3" max="3" width="14.5703125" bestFit="1" customWidth="1"/>
  </cols>
  <sheetData>
    <row r="1" spans="1:11" ht="18.75" x14ac:dyDescent="0.3">
      <c r="A1" s="67" t="s">
        <v>0</v>
      </c>
      <c r="B1" s="67"/>
      <c r="C1" s="67"/>
    </row>
    <row r="2" spans="1:11" ht="18.75" x14ac:dyDescent="0.3">
      <c r="A2" s="67" t="s">
        <v>1</v>
      </c>
      <c r="B2" s="67"/>
      <c r="C2" s="67"/>
    </row>
    <row r="3" spans="1:11" x14ac:dyDescent="0.25">
      <c r="A3" s="1" t="s">
        <v>2</v>
      </c>
      <c r="B3" s="2"/>
      <c r="C3" s="3"/>
    </row>
    <row r="4" spans="1:11" ht="18.75" x14ac:dyDescent="0.25">
      <c r="A4" s="4" t="s">
        <v>3</v>
      </c>
      <c r="B4" s="5"/>
      <c r="C4" s="6">
        <v>2799.5</v>
      </c>
      <c r="E4" s="7"/>
      <c r="F4" s="7"/>
      <c r="G4" s="7"/>
      <c r="H4" s="7"/>
    </row>
    <row r="5" spans="1:11" x14ac:dyDescent="0.25">
      <c r="A5" s="5" t="s">
        <v>4</v>
      </c>
      <c r="B5" s="8" t="s">
        <v>5</v>
      </c>
      <c r="C5" s="9" t="s">
        <v>6</v>
      </c>
      <c r="E5" s="10"/>
      <c r="F5" s="10"/>
      <c r="G5" s="10"/>
      <c r="H5" s="10"/>
      <c r="I5" s="10"/>
      <c r="J5" s="10"/>
      <c r="K5" s="10"/>
    </row>
    <row r="6" spans="1:11" ht="18.75" x14ac:dyDescent="0.4">
      <c r="A6" s="5" t="s">
        <v>7</v>
      </c>
      <c r="B6" s="5"/>
      <c r="C6" s="11">
        <v>45444</v>
      </c>
      <c r="E6" s="12"/>
      <c r="F6" s="12"/>
      <c r="G6" s="12"/>
      <c r="H6" s="12"/>
      <c r="I6" s="12"/>
    </row>
    <row r="7" spans="1:11" x14ac:dyDescent="0.25">
      <c r="A7" s="5" t="s">
        <v>8</v>
      </c>
      <c r="B7" s="13" t="s">
        <v>9</v>
      </c>
      <c r="C7" s="14" t="s">
        <v>10</v>
      </c>
    </row>
    <row r="8" spans="1:11" x14ac:dyDescent="0.25">
      <c r="A8" s="5" t="s">
        <v>11</v>
      </c>
      <c r="B8" s="15" t="s">
        <v>12</v>
      </c>
      <c r="C8" s="16"/>
    </row>
    <row r="9" spans="1:11" x14ac:dyDescent="0.25">
      <c r="A9" s="1" t="s">
        <v>13</v>
      </c>
      <c r="B9" s="2"/>
      <c r="C9" s="3"/>
    </row>
    <row r="10" spans="1:11" x14ac:dyDescent="0.25">
      <c r="A10" s="17" t="s">
        <v>14</v>
      </c>
      <c r="B10" s="18" t="s">
        <v>15</v>
      </c>
      <c r="C10" s="18" t="s">
        <v>16</v>
      </c>
    </row>
    <row r="11" spans="1:11" x14ac:dyDescent="0.25">
      <c r="A11" s="5" t="s">
        <v>17</v>
      </c>
      <c r="B11" s="5">
        <v>1</v>
      </c>
      <c r="C11" s="19">
        <f>C4</f>
        <v>2799.5</v>
      </c>
    </row>
    <row r="12" spans="1:11" x14ac:dyDescent="0.25">
      <c r="A12" s="5" t="s">
        <v>18</v>
      </c>
      <c r="B12" s="20">
        <v>0.2</v>
      </c>
      <c r="C12" s="21">
        <f>1518*B12</f>
        <v>303.60000000000002</v>
      </c>
    </row>
    <row r="13" spans="1:11" x14ac:dyDescent="0.25">
      <c r="A13" s="5" t="s">
        <v>19</v>
      </c>
      <c r="B13" s="20">
        <v>0</v>
      </c>
      <c r="C13" s="5"/>
    </row>
    <row r="14" spans="1:11" ht="15.75" customHeight="1" x14ac:dyDescent="0.25">
      <c r="A14" s="5" t="s">
        <v>20</v>
      </c>
      <c r="B14" s="20">
        <v>0</v>
      </c>
      <c r="C14" s="5"/>
    </row>
    <row r="15" spans="1:11" x14ac:dyDescent="0.25">
      <c r="A15" s="1" t="s">
        <v>21</v>
      </c>
      <c r="B15" s="2"/>
      <c r="C15" s="22">
        <f>SUM(C11:C14)</f>
        <v>3103.1</v>
      </c>
    </row>
    <row r="16" spans="1:11" x14ac:dyDescent="0.25">
      <c r="A16" s="17" t="s">
        <v>22</v>
      </c>
      <c r="B16" s="5"/>
      <c r="C16" s="5"/>
    </row>
    <row r="17" spans="1:3" x14ac:dyDescent="0.25">
      <c r="A17" s="17" t="s">
        <v>23</v>
      </c>
      <c r="B17" s="5"/>
      <c r="C17" s="5"/>
    </row>
    <row r="18" spans="1:3" x14ac:dyDescent="0.25">
      <c r="A18" s="17" t="s">
        <v>24</v>
      </c>
      <c r="B18" s="23">
        <v>0.2</v>
      </c>
      <c r="C18" s="24">
        <f t="shared" ref="C18:C25" si="0">$C$15*B18</f>
        <v>620.62</v>
      </c>
    </row>
    <row r="19" spans="1:3" x14ac:dyDescent="0.25">
      <c r="A19" s="17" t="s">
        <v>25</v>
      </c>
      <c r="B19" s="23">
        <v>0.08</v>
      </c>
      <c r="C19" s="24">
        <f t="shared" si="0"/>
        <v>248.24799999999999</v>
      </c>
    </row>
    <row r="20" spans="1:3" x14ac:dyDescent="0.25">
      <c r="A20" s="17" t="s">
        <v>26</v>
      </c>
      <c r="B20" s="23">
        <v>1.4999999999999999E-2</v>
      </c>
      <c r="C20" s="24">
        <f t="shared" si="0"/>
        <v>46.546499999999995</v>
      </c>
    </row>
    <row r="21" spans="1:3" x14ac:dyDescent="0.25">
      <c r="A21" s="17" t="s">
        <v>27</v>
      </c>
      <c r="B21" s="23">
        <v>0.01</v>
      </c>
      <c r="C21" s="24">
        <f t="shared" si="0"/>
        <v>31.030999999999999</v>
      </c>
    </row>
    <row r="22" spans="1:3" x14ac:dyDescent="0.25">
      <c r="A22" s="17" t="s">
        <v>28</v>
      </c>
      <c r="B22" s="23">
        <v>6.0000000000000001E-3</v>
      </c>
      <c r="C22" s="24">
        <f t="shared" si="0"/>
        <v>18.618600000000001</v>
      </c>
    </row>
    <row r="23" spans="1:3" x14ac:dyDescent="0.25">
      <c r="A23" s="17" t="s">
        <v>29</v>
      </c>
      <c r="B23" s="23">
        <v>2E-3</v>
      </c>
      <c r="C23" s="24">
        <f t="shared" si="0"/>
        <v>6.2061999999999999</v>
      </c>
    </row>
    <row r="24" spans="1:3" x14ac:dyDescent="0.25">
      <c r="A24" s="17" t="s">
        <v>30</v>
      </c>
      <c r="B24" s="23">
        <v>2.5000000000000001E-2</v>
      </c>
      <c r="C24" s="24">
        <f t="shared" si="0"/>
        <v>77.577500000000001</v>
      </c>
    </row>
    <row r="25" spans="1:3" x14ac:dyDescent="0.25">
      <c r="A25" s="17" t="s">
        <v>31</v>
      </c>
      <c r="B25" s="23">
        <v>0.03</v>
      </c>
      <c r="C25" s="24">
        <f t="shared" si="0"/>
        <v>93.092999999999989</v>
      </c>
    </row>
    <row r="26" spans="1:3" x14ac:dyDescent="0.25">
      <c r="A26" s="2" t="s">
        <v>32</v>
      </c>
      <c r="B26" s="25">
        <f>SUM(B18:B25)</f>
        <v>0.3680000000000001</v>
      </c>
      <c r="C26" s="26">
        <f>SUM(C18:C25)</f>
        <v>1141.9408000000001</v>
      </c>
    </row>
    <row r="27" spans="1:3" x14ac:dyDescent="0.25">
      <c r="A27" s="17" t="s">
        <v>33</v>
      </c>
      <c r="B27" s="27"/>
      <c r="C27" s="5"/>
    </row>
    <row r="28" spans="1:3" x14ac:dyDescent="0.25">
      <c r="A28" s="5" t="s">
        <v>34</v>
      </c>
      <c r="B28" s="28">
        <v>8.3333333333333301E-2</v>
      </c>
      <c r="C28" s="24">
        <f t="shared" ref="C28:C35" si="1">$C$15*B28</f>
        <v>258.59166666666658</v>
      </c>
    </row>
    <row r="29" spans="1:3" x14ac:dyDescent="0.25">
      <c r="A29" s="5" t="s">
        <v>35</v>
      </c>
      <c r="B29" s="28">
        <v>0.11111111111111099</v>
      </c>
      <c r="C29" s="24">
        <f t="shared" si="1"/>
        <v>344.78888888888849</v>
      </c>
    </row>
    <row r="30" spans="1:3" x14ac:dyDescent="0.25">
      <c r="A30" s="5" t="s">
        <v>36</v>
      </c>
      <c r="B30" s="28">
        <v>1.94444444444444E-2</v>
      </c>
      <c r="C30" s="24">
        <f t="shared" si="1"/>
        <v>60.338055555555414</v>
      </c>
    </row>
    <row r="31" spans="1:3" x14ac:dyDescent="0.25">
      <c r="A31" s="5" t="s">
        <v>37</v>
      </c>
      <c r="B31" s="28">
        <v>1.38888888888889E-2</v>
      </c>
      <c r="C31" s="24">
        <f t="shared" si="1"/>
        <v>43.098611111111147</v>
      </c>
    </row>
    <row r="32" spans="1:3" x14ac:dyDescent="0.25">
      <c r="A32" s="5" t="s">
        <v>38</v>
      </c>
      <c r="B32" s="28">
        <v>3.3333333333333301E-3</v>
      </c>
      <c r="C32" s="24">
        <f t="shared" si="1"/>
        <v>10.343666666666657</v>
      </c>
    </row>
    <row r="33" spans="1:3" x14ac:dyDescent="0.25">
      <c r="A33" s="5" t="s">
        <v>39</v>
      </c>
      <c r="B33" s="28">
        <v>2.7777777777777801E-3</v>
      </c>
      <c r="C33" s="24">
        <f t="shared" si="1"/>
        <v>8.6197222222222294</v>
      </c>
    </row>
    <row r="34" spans="1:3" x14ac:dyDescent="0.25">
      <c r="A34" s="5" t="s">
        <v>40</v>
      </c>
      <c r="B34" s="28">
        <v>7.3999259999999996E-4</v>
      </c>
      <c r="C34" s="24">
        <f t="shared" si="1"/>
        <v>2.2962710370599999</v>
      </c>
    </row>
    <row r="35" spans="1:3" x14ac:dyDescent="0.25">
      <c r="A35" s="5" t="s">
        <v>41</v>
      </c>
      <c r="B35" s="28">
        <v>2.0833333333333299E-4</v>
      </c>
      <c r="C35" s="24">
        <f t="shared" si="1"/>
        <v>0.64647916666666561</v>
      </c>
    </row>
    <row r="36" spans="1:3" x14ac:dyDescent="0.25">
      <c r="A36" s="2" t="s">
        <v>42</v>
      </c>
      <c r="B36" s="29">
        <f>SUM(B28:B35)</f>
        <v>0.23483721482222203</v>
      </c>
      <c r="C36" s="30">
        <f>SUM(C28:C35)</f>
        <v>728.72336131483712</v>
      </c>
    </row>
    <row r="37" spans="1:3" x14ac:dyDescent="0.25">
      <c r="A37" s="5" t="s">
        <v>43</v>
      </c>
      <c r="B37" s="27"/>
      <c r="C37" s="5"/>
    </row>
    <row r="38" spans="1:3" x14ac:dyDescent="0.25">
      <c r="A38" s="5" t="s">
        <v>44</v>
      </c>
      <c r="B38" s="28">
        <v>4.1700000000000001E-3</v>
      </c>
      <c r="C38" s="24">
        <f t="shared" ref="C38:C40" si="2">$C$15*B38</f>
        <v>12.939926999999999</v>
      </c>
    </row>
    <row r="39" spans="1:3" x14ac:dyDescent="0.25">
      <c r="A39" s="5" t="s">
        <v>45</v>
      </c>
      <c r="B39" s="28">
        <v>1.67E-3</v>
      </c>
      <c r="C39" s="24">
        <f t="shared" si="2"/>
        <v>5.1821770000000003</v>
      </c>
    </row>
    <row r="40" spans="1:3" x14ac:dyDescent="0.25">
      <c r="A40" s="5" t="s">
        <v>46</v>
      </c>
      <c r="B40" s="23">
        <v>3.2000000000000001E-2</v>
      </c>
      <c r="C40" s="24">
        <f t="shared" si="2"/>
        <v>99.299199999999999</v>
      </c>
    </row>
    <row r="41" spans="1:3" x14ac:dyDescent="0.25">
      <c r="A41" s="2" t="s">
        <v>47</v>
      </c>
      <c r="B41" s="25">
        <f>SUM(B38:B40)</f>
        <v>3.7839999999999999E-2</v>
      </c>
      <c r="C41" s="26">
        <f>SUM(C38:C40)</f>
        <v>117.42130399999999</v>
      </c>
    </row>
    <row r="42" spans="1:3" x14ac:dyDescent="0.25">
      <c r="A42" s="5" t="s">
        <v>48</v>
      </c>
      <c r="B42" s="27"/>
      <c r="C42" s="5"/>
    </row>
    <row r="43" spans="1:3" ht="18" customHeight="1" x14ac:dyDescent="0.25">
      <c r="A43" s="5" t="s">
        <v>49</v>
      </c>
      <c r="B43" s="31">
        <f>B36*B26</f>
        <v>8.6420095054577734E-2</v>
      </c>
      <c r="C43" s="24">
        <f t="shared" ref="C43:C44" si="3">$C$15*B43</f>
        <v>268.17019696386018</v>
      </c>
    </row>
    <row r="44" spans="1:3" ht="55.5" customHeight="1" x14ac:dyDescent="0.25">
      <c r="A44" s="32" t="s">
        <v>50</v>
      </c>
      <c r="B44" s="28">
        <v>2.7299999999999998E-3</v>
      </c>
      <c r="C44" s="33">
        <f t="shared" si="3"/>
        <v>8.471463</v>
      </c>
    </row>
    <row r="45" spans="1:3" x14ac:dyDescent="0.25">
      <c r="A45" s="34" t="s">
        <v>51</v>
      </c>
      <c r="B45" s="25">
        <f>SUM(B43:B44)</f>
        <v>8.915009505457773E-2</v>
      </c>
      <c r="C45" s="30">
        <f>SUM(C43:C44)</f>
        <v>276.64165996386021</v>
      </c>
    </row>
    <row r="46" spans="1:3" x14ac:dyDescent="0.25">
      <c r="A46" s="5" t="s">
        <v>52</v>
      </c>
      <c r="B46" s="27"/>
      <c r="C46" s="5"/>
    </row>
    <row r="47" spans="1:3" ht="15.75" customHeight="1" x14ac:dyDescent="0.25">
      <c r="A47" s="5" t="s">
        <v>53</v>
      </c>
      <c r="B47" s="28">
        <v>3.3E-4</v>
      </c>
      <c r="C47" s="24">
        <f t="shared" ref="C47:C48" si="4">$C$15*B47</f>
        <v>1.0240229999999999</v>
      </c>
    </row>
    <row r="48" spans="1:3" ht="62.25" customHeight="1" x14ac:dyDescent="0.25">
      <c r="A48" s="35" t="s">
        <v>54</v>
      </c>
      <c r="B48" s="28">
        <v>2.5999999999999998E-4</v>
      </c>
      <c r="C48" s="36">
        <f t="shared" si="4"/>
        <v>0.80680599999999991</v>
      </c>
    </row>
    <row r="49" spans="1:3" x14ac:dyDescent="0.25">
      <c r="A49" s="2" t="s">
        <v>55</v>
      </c>
      <c r="B49" s="29">
        <f>SUM(B47:B48)</f>
        <v>5.9000000000000003E-4</v>
      </c>
      <c r="C49" s="26">
        <f>SUM(C47:C48)</f>
        <v>1.8308289999999998</v>
      </c>
    </row>
    <row r="50" spans="1:3" x14ac:dyDescent="0.25">
      <c r="A50" s="2" t="s">
        <v>56</v>
      </c>
      <c r="B50" s="37">
        <f>SUM(B49,B45,B41,B36,B26)</f>
        <v>0.73041730987679987</v>
      </c>
      <c r="C50" s="38">
        <f>SUM(C49,C45,C41,C36,C26)</f>
        <v>2266.5579542786973</v>
      </c>
    </row>
    <row r="51" spans="1:3" x14ac:dyDescent="0.25">
      <c r="A51" s="65" t="s">
        <v>57</v>
      </c>
      <c r="B51" s="65"/>
      <c r="C51" s="65"/>
    </row>
    <row r="52" spans="1:3" x14ac:dyDescent="0.25">
      <c r="A52" s="2" t="s">
        <v>58</v>
      </c>
      <c r="B52" s="39"/>
      <c r="C52" s="38">
        <f>SUM(C50,C15)</f>
        <v>5369.6579542786967</v>
      </c>
    </row>
    <row r="53" spans="1:3" x14ac:dyDescent="0.25">
      <c r="A53" s="65"/>
      <c r="B53" s="65"/>
      <c r="C53" s="65"/>
    </row>
    <row r="54" spans="1:3" x14ac:dyDescent="0.25">
      <c r="A54" s="2" t="s">
        <v>59</v>
      </c>
      <c r="B54" s="40"/>
      <c r="C54" s="41"/>
    </row>
    <row r="55" spans="1:3" x14ac:dyDescent="0.25">
      <c r="A55" s="5" t="s">
        <v>60</v>
      </c>
      <c r="B55" s="27"/>
      <c r="C55" s="5" t="s">
        <v>16</v>
      </c>
    </row>
    <row r="56" spans="1:3" x14ac:dyDescent="0.25">
      <c r="A56" s="42" t="s">
        <v>61</v>
      </c>
      <c r="B56" s="43" t="s">
        <v>62</v>
      </c>
      <c r="C56" s="21">
        <f>(33*B56)-52.8</f>
        <v>475.2</v>
      </c>
    </row>
    <row r="57" spans="1:3" x14ac:dyDescent="0.25">
      <c r="A57" s="42" t="s">
        <v>63</v>
      </c>
      <c r="B57" s="43" t="s">
        <v>64</v>
      </c>
      <c r="C57" s="21">
        <f>B57*C4</f>
        <v>27.995000000000001</v>
      </c>
    </row>
    <row r="58" spans="1:3" x14ac:dyDescent="0.25">
      <c r="A58" s="5" t="s">
        <v>65</v>
      </c>
      <c r="B58" s="24">
        <f>B87</f>
        <v>24.03</v>
      </c>
      <c r="C58" s="24">
        <f>B87</f>
        <v>24.03</v>
      </c>
    </row>
    <row r="59" spans="1:3" x14ac:dyDescent="0.25">
      <c r="A59" s="64" t="s">
        <v>104</v>
      </c>
      <c r="B59" s="44">
        <f>281*2</f>
        <v>562</v>
      </c>
      <c r="C59" s="44">
        <f>B59/12</f>
        <v>46.833333333333336</v>
      </c>
    </row>
    <row r="60" spans="1:3" x14ac:dyDescent="0.25">
      <c r="A60" s="2" t="s">
        <v>66</v>
      </c>
      <c r="B60" s="45">
        <f>SUM(B58:B59)</f>
        <v>586.03</v>
      </c>
      <c r="C60" s="38">
        <f>SUM(C56:C59)</f>
        <v>574.05833333333339</v>
      </c>
    </row>
    <row r="61" spans="1:3" x14ac:dyDescent="0.25">
      <c r="A61" s="65"/>
      <c r="B61" s="65"/>
      <c r="C61" s="65"/>
    </row>
    <row r="62" spans="1:3" x14ac:dyDescent="0.25">
      <c r="A62" s="2" t="s">
        <v>67</v>
      </c>
      <c r="B62" s="41"/>
      <c r="C62" s="38">
        <f>SUM(C60,C52)</f>
        <v>5943.7162876120301</v>
      </c>
    </row>
    <row r="63" spans="1:3" x14ac:dyDescent="0.25">
      <c r="A63" s="65"/>
      <c r="B63" s="65"/>
      <c r="C63" s="65"/>
    </row>
    <row r="64" spans="1:3" x14ac:dyDescent="0.25">
      <c r="A64" s="2" t="s">
        <v>68</v>
      </c>
      <c r="B64" s="2"/>
      <c r="C64" s="41"/>
    </row>
    <row r="65" spans="1:3" x14ac:dyDescent="0.25">
      <c r="A65" s="5" t="s">
        <v>69</v>
      </c>
      <c r="B65" s="5"/>
      <c r="C65" s="46" t="s">
        <v>16</v>
      </c>
    </row>
    <row r="66" spans="1:3" x14ac:dyDescent="0.25">
      <c r="A66" s="5" t="s">
        <v>70</v>
      </c>
      <c r="B66" s="47">
        <v>0.05</v>
      </c>
      <c r="C66" s="24">
        <f t="shared" ref="C66:C67" si="5">$C$62*B66</f>
        <v>297.18581438060153</v>
      </c>
    </row>
    <row r="67" spans="1:3" x14ac:dyDescent="0.25">
      <c r="A67" s="5" t="s">
        <v>71</v>
      </c>
      <c r="B67" s="47">
        <v>7.4999999999999997E-2</v>
      </c>
      <c r="C67" s="24">
        <f t="shared" si="5"/>
        <v>445.77872157090223</v>
      </c>
    </row>
    <row r="68" spans="1:3" x14ac:dyDescent="0.25">
      <c r="A68" s="2" t="s">
        <v>72</v>
      </c>
      <c r="B68" s="48">
        <f>SUM(B66:B67)</f>
        <v>0.125</v>
      </c>
      <c r="C68" s="38">
        <f>SUM(C66:C67)</f>
        <v>742.96453595150376</v>
      </c>
    </row>
    <row r="69" spans="1:3" x14ac:dyDescent="0.25">
      <c r="A69" s="65"/>
      <c r="B69" s="65"/>
      <c r="C69" s="65"/>
    </row>
    <row r="70" spans="1:3" x14ac:dyDescent="0.25">
      <c r="A70" s="2" t="s">
        <v>73</v>
      </c>
      <c r="B70" s="41"/>
      <c r="C70" s="38">
        <f>SUM(C68,C62)</f>
        <v>6686.6808235635335</v>
      </c>
    </row>
    <row r="71" spans="1:3" x14ac:dyDescent="0.25">
      <c r="A71" s="65"/>
      <c r="B71" s="65"/>
      <c r="C71" s="65"/>
    </row>
    <row r="72" spans="1:3" x14ac:dyDescent="0.25">
      <c r="A72" s="2" t="s">
        <v>74</v>
      </c>
      <c r="B72" s="2"/>
      <c r="C72" s="41"/>
    </row>
    <row r="73" spans="1:3" x14ac:dyDescent="0.25">
      <c r="A73" s="5" t="s">
        <v>75</v>
      </c>
      <c r="B73" s="5"/>
      <c r="C73" s="18" t="s">
        <v>16</v>
      </c>
    </row>
    <row r="74" spans="1:3" x14ac:dyDescent="0.25">
      <c r="A74" s="5" t="s">
        <v>76</v>
      </c>
      <c r="B74" s="47">
        <v>0.03</v>
      </c>
      <c r="C74" s="24">
        <f t="shared" ref="C74:C76" si="6">$C$70*B74</f>
        <v>200.60042470690601</v>
      </c>
    </row>
    <row r="75" spans="1:3" x14ac:dyDescent="0.25">
      <c r="A75" s="5" t="s">
        <v>77</v>
      </c>
      <c r="B75" s="47">
        <v>6.4999999999999997E-3</v>
      </c>
      <c r="C75" s="24">
        <f t="shared" si="6"/>
        <v>43.463425353162968</v>
      </c>
    </row>
    <row r="76" spans="1:3" x14ac:dyDescent="0.25">
      <c r="A76" s="5" t="s">
        <v>78</v>
      </c>
      <c r="B76" s="47">
        <v>0.03</v>
      </c>
      <c r="C76" s="24">
        <f t="shared" si="6"/>
        <v>200.60042470690601</v>
      </c>
    </row>
    <row r="77" spans="1:3" x14ac:dyDescent="0.25">
      <c r="A77" s="2" t="s">
        <v>79</v>
      </c>
      <c r="B77" s="48">
        <f>SUM(B74:B76)</f>
        <v>6.6500000000000004E-2</v>
      </c>
      <c r="C77" s="38">
        <f>SUM(C74:C76)</f>
        <v>444.66427476697498</v>
      </c>
    </row>
    <row r="78" spans="1:3" s="49" customFormat="1" ht="15" customHeight="1" x14ac:dyDescent="0.25">
      <c r="A78" s="50" t="s">
        <v>80</v>
      </c>
      <c r="B78" s="51"/>
      <c r="C78" s="52">
        <f>SUM(C77,C70)</f>
        <v>7131.3450983305083</v>
      </c>
    </row>
    <row r="79" spans="1:3" s="49" customFormat="1" ht="15" customHeight="1" x14ac:dyDescent="0.25">
      <c r="A79" s="50" t="s">
        <v>81</v>
      </c>
      <c r="B79" s="53" t="s">
        <v>82</v>
      </c>
      <c r="C79" s="52">
        <f>C78*2</f>
        <v>14262.690196661017</v>
      </c>
    </row>
    <row r="80" spans="1:3" x14ac:dyDescent="0.25">
      <c r="A80" s="50" t="s">
        <v>83</v>
      </c>
      <c r="B80" s="51"/>
      <c r="C80" s="52">
        <f>C79*12</f>
        <v>171152.2823599322</v>
      </c>
    </row>
    <row r="81" spans="1:2" x14ac:dyDescent="0.25">
      <c r="A81" s="54"/>
    </row>
    <row r="82" spans="1:2" x14ac:dyDescent="0.25">
      <c r="A82" s="66" t="s">
        <v>84</v>
      </c>
      <c r="B82" s="66"/>
    </row>
    <row r="83" spans="1:2" x14ac:dyDescent="0.25">
      <c r="A83" s="55" t="s">
        <v>85</v>
      </c>
      <c r="B83" s="56">
        <v>6</v>
      </c>
    </row>
    <row r="84" spans="1:2" x14ac:dyDescent="0.25">
      <c r="A84" s="57" t="s">
        <v>86</v>
      </c>
      <c r="B84" s="58">
        <f>B83*2</f>
        <v>12</v>
      </c>
    </row>
    <row r="85" spans="1:2" x14ac:dyDescent="0.25">
      <c r="A85" s="5" t="s">
        <v>87</v>
      </c>
      <c r="B85" s="59">
        <f>B84*16</f>
        <v>192</v>
      </c>
    </row>
    <row r="86" spans="1:2" x14ac:dyDescent="0.25">
      <c r="A86" s="5" t="s">
        <v>88</v>
      </c>
      <c r="B86" s="60">
        <f>C4*6%</f>
        <v>167.97</v>
      </c>
    </row>
    <row r="87" spans="1:2" x14ac:dyDescent="0.25">
      <c r="A87" s="1" t="s">
        <v>89</v>
      </c>
      <c r="B87" s="61">
        <f>B85-B86</f>
        <v>24.03</v>
      </c>
    </row>
    <row r="89" spans="1:2" x14ac:dyDescent="0.25">
      <c r="A89" s="62"/>
    </row>
    <row r="90" spans="1:2" x14ac:dyDescent="0.25">
      <c r="A90" s="62"/>
    </row>
  </sheetData>
  <mergeCells count="9">
    <mergeCell ref="A63:C63"/>
    <mergeCell ref="A69:C69"/>
    <mergeCell ref="A71:C71"/>
    <mergeCell ref="A82:B82"/>
    <mergeCell ref="A1:C1"/>
    <mergeCell ref="A2:C2"/>
    <mergeCell ref="A51:C51"/>
    <mergeCell ref="A53:C53"/>
    <mergeCell ref="A61:C61"/>
  </mergeCells>
  <pageMargins left="0.70833333333333315" right="0.70833333333333315" top="0.74791666666666701" bottom="0.74791666666666701" header="0.51181102362204689" footer="0.51181102362204689"/>
  <pageSetup paperSize="9" scale="86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68"/>
  <sheetViews>
    <sheetView topLeftCell="A42" workbookViewId="0">
      <selection activeCell="C13" sqref="C13"/>
    </sheetView>
  </sheetViews>
  <sheetFormatPr defaultColWidth="8.7109375" defaultRowHeight="15" x14ac:dyDescent="0.25"/>
  <cols>
    <col min="1" max="1" width="59.140625" customWidth="1"/>
    <col min="2" max="2" width="17.42578125" customWidth="1"/>
    <col min="3" max="3" width="22.85546875" customWidth="1"/>
  </cols>
  <sheetData>
    <row r="1" spans="1:3" ht="18.75" x14ac:dyDescent="0.3">
      <c r="A1" s="67" t="s">
        <v>0</v>
      </c>
      <c r="B1" s="67"/>
      <c r="C1" s="67"/>
    </row>
    <row r="2" spans="1:3" ht="18.75" x14ac:dyDescent="0.3">
      <c r="A2" s="67" t="s">
        <v>90</v>
      </c>
      <c r="B2" s="67"/>
      <c r="C2" s="67"/>
    </row>
    <row r="3" spans="1:3" x14ac:dyDescent="0.25">
      <c r="A3" s="1" t="s">
        <v>2</v>
      </c>
      <c r="B3" s="2"/>
      <c r="C3" s="3"/>
    </row>
    <row r="4" spans="1:3" x14ac:dyDescent="0.25">
      <c r="A4" s="4" t="s">
        <v>3</v>
      </c>
      <c r="B4" s="5"/>
      <c r="C4" s="6">
        <v>2799.5</v>
      </c>
    </row>
    <row r="5" spans="1:3" x14ac:dyDescent="0.25">
      <c r="A5" s="5" t="s">
        <v>4</v>
      </c>
      <c r="B5" s="8" t="s">
        <v>5</v>
      </c>
      <c r="C5" s="9" t="s">
        <v>6</v>
      </c>
    </row>
    <row r="6" spans="1:3" x14ac:dyDescent="0.25">
      <c r="A6" s="5" t="s">
        <v>7</v>
      </c>
      <c r="B6" s="5"/>
      <c r="C6" s="11">
        <v>45444</v>
      </c>
    </row>
    <row r="7" spans="1:3" x14ac:dyDescent="0.25">
      <c r="A7" s="5" t="s">
        <v>8</v>
      </c>
      <c r="B7" s="13" t="s">
        <v>91</v>
      </c>
      <c r="C7" s="14" t="s">
        <v>92</v>
      </c>
    </row>
    <row r="8" spans="1:3" x14ac:dyDescent="0.25">
      <c r="A8" s="5" t="s">
        <v>11</v>
      </c>
      <c r="B8" s="15" t="s">
        <v>12</v>
      </c>
      <c r="C8" s="16"/>
    </row>
    <row r="9" spans="1:3" x14ac:dyDescent="0.25">
      <c r="A9" s="1" t="s">
        <v>13</v>
      </c>
      <c r="B9" s="2"/>
      <c r="C9" s="3"/>
    </row>
    <row r="10" spans="1:3" x14ac:dyDescent="0.25">
      <c r="A10" s="17" t="s">
        <v>14</v>
      </c>
      <c r="B10" s="18" t="s">
        <v>15</v>
      </c>
      <c r="C10" s="18" t="s">
        <v>16</v>
      </c>
    </row>
    <row r="11" spans="1:3" x14ac:dyDescent="0.25">
      <c r="A11" s="5" t="s">
        <v>93</v>
      </c>
      <c r="B11" s="5">
        <v>1</v>
      </c>
      <c r="C11" s="19">
        <f>C4/192</f>
        <v>14.580729166666666</v>
      </c>
    </row>
    <row r="12" spans="1:3" x14ac:dyDescent="0.25">
      <c r="A12" s="5" t="s">
        <v>94</v>
      </c>
      <c r="B12" s="20">
        <v>0.2</v>
      </c>
      <c r="C12" s="21">
        <f>(1518*B12)/192</f>
        <v>1.58125</v>
      </c>
    </row>
    <row r="13" spans="1:3" x14ac:dyDescent="0.25">
      <c r="A13" s="5" t="s">
        <v>95</v>
      </c>
      <c r="B13" s="20">
        <v>0.2</v>
      </c>
      <c r="C13" s="63">
        <f>(C11+C12)*B13</f>
        <v>3.2323958333333334</v>
      </c>
    </row>
    <row r="14" spans="1:3" x14ac:dyDescent="0.25">
      <c r="A14" s="5" t="s">
        <v>96</v>
      </c>
      <c r="B14" s="20">
        <v>0.5</v>
      </c>
      <c r="C14" s="63">
        <f>(C13+C12+C11)*B14</f>
        <v>9.6971875000000001</v>
      </c>
    </row>
    <row r="15" spans="1:3" x14ac:dyDescent="0.25">
      <c r="A15" s="1" t="s">
        <v>21</v>
      </c>
      <c r="B15" s="2"/>
      <c r="C15" s="22">
        <f>SUM(C11:C14)</f>
        <v>29.091562499999995</v>
      </c>
    </row>
    <row r="16" spans="1:3" x14ac:dyDescent="0.25">
      <c r="A16" s="17" t="s">
        <v>22</v>
      </c>
      <c r="B16" s="5"/>
      <c r="C16" s="5"/>
    </row>
    <row r="17" spans="1:3" x14ac:dyDescent="0.25">
      <c r="A17" s="17" t="s">
        <v>23</v>
      </c>
      <c r="B17" s="5"/>
      <c r="C17" s="5"/>
    </row>
    <row r="18" spans="1:3" x14ac:dyDescent="0.25">
      <c r="A18" s="17" t="s">
        <v>24</v>
      </c>
      <c r="B18" s="23">
        <v>0.2</v>
      </c>
      <c r="C18" s="24">
        <f t="shared" ref="C18:C25" si="0">$C$15*B18</f>
        <v>5.8183124999999993</v>
      </c>
    </row>
    <row r="19" spans="1:3" x14ac:dyDescent="0.25">
      <c r="A19" s="17" t="s">
        <v>25</v>
      </c>
      <c r="B19" s="23">
        <v>0.08</v>
      </c>
      <c r="C19" s="24">
        <f t="shared" si="0"/>
        <v>2.3273249999999996</v>
      </c>
    </row>
    <row r="20" spans="1:3" x14ac:dyDescent="0.25">
      <c r="A20" s="17" t="s">
        <v>26</v>
      </c>
      <c r="B20" s="23">
        <v>1.4999999999999999E-2</v>
      </c>
      <c r="C20" s="24">
        <f t="shared" si="0"/>
        <v>0.43637343749999991</v>
      </c>
    </row>
    <row r="21" spans="1:3" x14ac:dyDescent="0.25">
      <c r="A21" s="17" t="s">
        <v>27</v>
      </c>
      <c r="B21" s="23">
        <v>0.01</v>
      </c>
      <c r="C21" s="24">
        <f t="shared" si="0"/>
        <v>0.29091562499999996</v>
      </c>
    </row>
    <row r="22" spans="1:3" x14ac:dyDescent="0.25">
      <c r="A22" s="17" t="s">
        <v>28</v>
      </c>
      <c r="B22" s="23">
        <v>6.0000000000000001E-3</v>
      </c>
      <c r="C22" s="24">
        <f t="shared" si="0"/>
        <v>0.17454937499999998</v>
      </c>
    </row>
    <row r="23" spans="1:3" x14ac:dyDescent="0.25">
      <c r="A23" s="17" t="s">
        <v>29</v>
      </c>
      <c r="B23" s="23">
        <v>2E-3</v>
      </c>
      <c r="C23" s="24">
        <f t="shared" si="0"/>
        <v>5.8183124999999988E-2</v>
      </c>
    </row>
    <row r="24" spans="1:3" x14ac:dyDescent="0.25">
      <c r="A24" s="17" t="s">
        <v>30</v>
      </c>
      <c r="B24" s="23">
        <v>2.5000000000000001E-2</v>
      </c>
      <c r="C24" s="24">
        <f t="shared" si="0"/>
        <v>0.72728906249999992</v>
      </c>
    </row>
    <row r="25" spans="1:3" x14ac:dyDescent="0.25">
      <c r="A25" s="17" t="s">
        <v>31</v>
      </c>
      <c r="B25" s="23">
        <v>0.03</v>
      </c>
      <c r="C25" s="24">
        <f t="shared" si="0"/>
        <v>0.87274687499999981</v>
      </c>
    </row>
    <row r="26" spans="1:3" x14ac:dyDescent="0.25">
      <c r="A26" s="2" t="s">
        <v>32</v>
      </c>
      <c r="B26" s="25">
        <f>SUM(B18:B25)</f>
        <v>0.3680000000000001</v>
      </c>
      <c r="C26" s="26">
        <f>SUM(C18:C25)</f>
        <v>10.705694999999999</v>
      </c>
    </row>
    <row r="27" spans="1:3" x14ac:dyDescent="0.25">
      <c r="A27" s="17" t="s">
        <v>33</v>
      </c>
      <c r="B27" s="27"/>
      <c r="C27" s="5"/>
    </row>
    <row r="28" spans="1:3" x14ac:dyDescent="0.25">
      <c r="A28" s="5" t="s">
        <v>34</v>
      </c>
      <c r="B28" s="28">
        <v>8.3333333333333301E-2</v>
      </c>
      <c r="C28" s="24">
        <f t="shared" ref="C28:C35" si="1">$C$15*B28</f>
        <v>2.4242968749999987</v>
      </c>
    </row>
    <row r="29" spans="1:3" x14ac:dyDescent="0.25">
      <c r="A29" s="5" t="s">
        <v>35</v>
      </c>
      <c r="B29" s="28">
        <v>0.11111111111111099</v>
      </c>
      <c r="C29" s="24">
        <f t="shared" si="1"/>
        <v>3.2323958333333294</v>
      </c>
    </row>
    <row r="30" spans="1:3" x14ac:dyDescent="0.25">
      <c r="A30" s="5" t="s">
        <v>36</v>
      </c>
      <c r="B30" s="28">
        <v>1.94444444444444E-2</v>
      </c>
      <c r="C30" s="24">
        <f t="shared" si="1"/>
        <v>0.56566927083333196</v>
      </c>
    </row>
    <row r="31" spans="1:3" x14ac:dyDescent="0.25">
      <c r="A31" s="5" t="s">
        <v>37</v>
      </c>
      <c r="B31" s="28">
        <v>1.38888888888889E-2</v>
      </c>
      <c r="C31" s="24">
        <f t="shared" si="1"/>
        <v>0.40404947916666695</v>
      </c>
    </row>
    <row r="32" spans="1:3" x14ac:dyDescent="0.25">
      <c r="A32" s="5" t="s">
        <v>38</v>
      </c>
      <c r="B32" s="28">
        <v>3.3333333333333301E-3</v>
      </c>
      <c r="C32" s="24">
        <f t="shared" si="1"/>
        <v>9.6971874999999888E-2</v>
      </c>
    </row>
    <row r="33" spans="1:3" x14ac:dyDescent="0.25">
      <c r="A33" s="5" t="s">
        <v>39</v>
      </c>
      <c r="B33" s="28">
        <v>2.7777777777777801E-3</v>
      </c>
      <c r="C33" s="24">
        <f t="shared" si="1"/>
        <v>8.0809895833333381E-2</v>
      </c>
    </row>
    <row r="34" spans="1:3" x14ac:dyDescent="0.25">
      <c r="A34" s="5" t="s">
        <v>40</v>
      </c>
      <c r="B34" s="28">
        <v>7.3999259999999996E-4</v>
      </c>
      <c r="C34" s="24">
        <f t="shared" si="1"/>
        <v>2.1527540972437496E-2</v>
      </c>
    </row>
    <row r="35" spans="1:3" x14ac:dyDescent="0.25">
      <c r="A35" s="5" t="s">
        <v>41</v>
      </c>
      <c r="B35" s="28">
        <v>2.0833333333333299E-4</v>
      </c>
      <c r="C35" s="24">
        <f t="shared" si="1"/>
        <v>6.0607421874999887E-3</v>
      </c>
    </row>
    <row r="36" spans="1:3" x14ac:dyDescent="0.25">
      <c r="A36" s="2" t="s">
        <v>42</v>
      </c>
      <c r="B36" s="29">
        <f>SUM(B28:B35)</f>
        <v>0.23483721482222203</v>
      </c>
      <c r="C36" s="30">
        <f>SUM(C28:C35)</f>
        <v>6.8317815123265966</v>
      </c>
    </row>
    <row r="37" spans="1:3" x14ac:dyDescent="0.25">
      <c r="A37" s="5" t="s">
        <v>43</v>
      </c>
      <c r="B37" s="27"/>
      <c r="C37" s="5"/>
    </row>
    <row r="38" spans="1:3" x14ac:dyDescent="0.25">
      <c r="A38" s="5" t="s">
        <v>44</v>
      </c>
      <c r="B38" s="28">
        <v>4.1700000000000001E-3</v>
      </c>
      <c r="C38" s="24">
        <f t="shared" ref="C38:C40" si="2">$C$15*B38</f>
        <v>0.12131181562499999</v>
      </c>
    </row>
    <row r="39" spans="1:3" x14ac:dyDescent="0.25">
      <c r="A39" s="5" t="s">
        <v>45</v>
      </c>
      <c r="B39" s="28">
        <v>1.67E-3</v>
      </c>
      <c r="C39" s="24">
        <f t="shared" si="2"/>
        <v>4.858290937499999E-2</v>
      </c>
    </row>
    <row r="40" spans="1:3" x14ac:dyDescent="0.25">
      <c r="A40" s="5" t="s">
        <v>46</v>
      </c>
      <c r="B40" s="23">
        <v>3.2000000000000001E-2</v>
      </c>
      <c r="C40" s="24">
        <f t="shared" si="2"/>
        <v>0.93092999999999981</v>
      </c>
    </row>
    <row r="41" spans="1:3" x14ac:dyDescent="0.25">
      <c r="A41" s="2" t="s">
        <v>47</v>
      </c>
      <c r="B41" s="25">
        <f>SUM(B38:B40)</f>
        <v>3.7839999999999999E-2</v>
      </c>
      <c r="C41" s="26">
        <f>SUM(C38:C40)</f>
        <v>1.1008247249999998</v>
      </c>
    </row>
    <row r="42" spans="1:3" x14ac:dyDescent="0.25">
      <c r="A42" s="5" t="s">
        <v>48</v>
      </c>
      <c r="B42" s="27"/>
      <c r="C42" s="5"/>
    </row>
    <row r="43" spans="1:3" x14ac:dyDescent="0.25">
      <c r="A43" s="5" t="s">
        <v>49</v>
      </c>
      <c r="B43" s="31">
        <f>B36*B26</f>
        <v>8.6420095054577734E-2</v>
      </c>
      <c r="C43" s="24">
        <f t="shared" ref="C43:C44" si="3">$C$15*B43</f>
        <v>2.5140955965361886</v>
      </c>
    </row>
    <row r="44" spans="1:3" ht="38.25" customHeight="1" x14ac:dyDescent="0.25">
      <c r="A44" s="32" t="s">
        <v>50</v>
      </c>
      <c r="B44" s="28">
        <v>2.7299999999999998E-3</v>
      </c>
      <c r="C44" s="33">
        <f t="shared" si="3"/>
        <v>7.9419965624999977E-2</v>
      </c>
    </row>
    <row r="45" spans="1:3" x14ac:dyDescent="0.25">
      <c r="A45" s="34" t="s">
        <v>51</v>
      </c>
      <c r="B45" s="25">
        <f>SUM(B43:B44)</f>
        <v>8.915009505457773E-2</v>
      </c>
      <c r="C45" s="30">
        <f>SUM(C43:C44)</f>
        <v>2.5935155621611887</v>
      </c>
    </row>
    <row r="46" spans="1:3" x14ac:dyDescent="0.25">
      <c r="A46" s="5" t="s">
        <v>52</v>
      </c>
      <c r="B46" s="27"/>
      <c r="C46" s="5"/>
    </row>
    <row r="47" spans="1:3" x14ac:dyDescent="0.25">
      <c r="A47" s="5" t="s">
        <v>53</v>
      </c>
      <c r="B47" s="28">
        <v>3.3E-4</v>
      </c>
      <c r="C47" s="24">
        <f t="shared" ref="C47:C48" si="4">$C$15*B47</f>
        <v>9.6002156249999984E-3</v>
      </c>
    </row>
    <row r="48" spans="1:3" ht="24" customHeight="1" x14ac:dyDescent="0.25">
      <c r="A48" s="35" t="s">
        <v>54</v>
      </c>
      <c r="B48" s="28">
        <v>2.5999999999999998E-4</v>
      </c>
      <c r="C48" s="36">
        <f t="shared" si="4"/>
        <v>7.5638062499999983E-3</v>
      </c>
    </row>
    <row r="49" spans="1:3" x14ac:dyDescent="0.25">
      <c r="A49" s="2" t="s">
        <v>55</v>
      </c>
      <c r="B49" s="29">
        <f>SUM(B47:B48)</f>
        <v>5.9000000000000003E-4</v>
      </c>
      <c r="C49" s="26">
        <f>SUM(C47:C48)</f>
        <v>1.7164021874999998E-2</v>
      </c>
    </row>
    <row r="50" spans="1:3" x14ac:dyDescent="0.25">
      <c r="A50" s="2" t="s">
        <v>56</v>
      </c>
      <c r="B50" s="37">
        <f>SUM(B49,B45,B41,B36,B26)</f>
        <v>0.73041730987679987</v>
      </c>
      <c r="C50" s="38">
        <f>SUM(C49,C45,C41,C36,C26)</f>
        <v>21.248980821362785</v>
      </c>
    </row>
    <row r="51" spans="1:3" x14ac:dyDescent="0.25">
      <c r="A51" s="65" t="s">
        <v>57</v>
      </c>
      <c r="B51" s="65"/>
      <c r="C51" s="65"/>
    </row>
    <row r="52" spans="1:3" x14ac:dyDescent="0.25">
      <c r="A52" s="2" t="s">
        <v>97</v>
      </c>
      <c r="B52" s="39"/>
      <c r="C52" s="38">
        <f>SUM(C50,C15)</f>
        <v>50.34054332136278</v>
      </c>
    </row>
    <row r="53" spans="1:3" x14ac:dyDescent="0.25">
      <c r="A53" s="65"/>
      <c r="B53" s="65"/>
      <c r="C53" s="65"/>
    </row>
    <row r="54" spans="1:3" x14ac:dyDescent="0.25">
      <c r="A54" s="2" t="s">
        <v>98</v>
      </c>
      <c r="B54" s="2"/>
      <c r="C54" s="41"/>
    </row>
    <row r="55" spans="1:3" x14ac:dyDescent="0.25">
      <c r="A55" s="5" t="s">
        <v>69</v>
      </c>
      <c r="B55" s="5"/>
      <c r="C55" s="46" t="s">
        <v>16</v>
      </c>
    </row>
    <row r="56" spans="1:3" x14ac:dyDescent="0.25">
      <c r="A56" s="5" t="s">
        <v>70</v>
      </c>
      <c r="B56" s="47">
        <v>0.05</v>
      </c>
      <c r="C56" s="24">
        <f>C52*B56</f>
        <v>2.5170271660681394</v>
      </c>
    </row>
    <row r="57" spans="1:3" x14ac:dyDescent="0.25">
      <c r="A57" s="5" t="s">
        <v>71</v>
      </c>
      <c r="B57" s="47">
        <v>7.4999999999999997E-2</v>
      </c>
      <c r="C57" s="24">
        <f>B57*C52</f>
        <v>3.7755407491022082</v>
      </c>
    </row>
    <row r="58" spans="1:3" x14ac:dyDescent="0.25">
      <c r="A58" s="2" t="s">
        <v>72</v>
      </c>
      <c r="B58" s="48">
        <f>SUM(B56:B57)</f>
        <v>0.125</v>
      </c>
      <c r="C58" s="38">
        <f>SUM(C56:C57)</f>
        <v>6.2925679151703475</v>
      </c>
    </row>
    <row r="59" spans="1:3" x14ac:dyDescent="0.25">
      <c r="A59" s="65"/>
      <c r="B59" s="65"/>
      <c r="C59" s="65"/>
    </row>
    <row r="60" spans="1:3" x14ac:dyDescent="0.25">
      <c r="A60" s="2" t="s">
        <v>99</v>
      </c>
      <c r="B60" s="41"/>
      <c r="C60" s="38">
        <f>C58+C52</f>
        <v>56.633111236533125</v>
      </c>
    </row>
    <row r="61" spans="1:3" x14ac:dyDescent="0.25">
      <c r="A61" s="65"/>
      <c r="B61" s="65"/>
      <c r="C61" s="65"/>
    </row>
    <row r="62" spans="1:3" x14ac:dyDescent="0.25">
      <c r="A62" s="2" t="s">
        <v>74</v>
      </c>
      <c r="B62" s="2"/>
      <c r="C62" s="41"/>
    </row>
    <row r="63" spans="1:3" x14ac:dyDescent="0.25">
      <c r="A63" s="5" t="s">
        <v>75</v>
      </c>
      <c r="B63" s="5"/>
      <c r="C63" s="18" t="s">
        <v>16</v>
      </c>
    </row>
    <row r="64" spans="1:3" x14ac:dyDescent="0.25">
      <c r="A64" s="5" t="s">
        <v>76</v>
      </c>
      <c r="B64" s="47">
        <v>0.03</v>
      </c>
      <c r="C64" s="24">
        <f t="shared" ref="C64:C66" si="5">$C$60*B64</f>
        <v>1.6989933370959938</v>
      </c>
    </row>
    <row r="65" spans="1:3" x14ac:dyDescent="0.25">
      <c r="A65" s="5" t="s">
        <v>77</v>
      </c>
      <c r="B65" s="47">
        <v>6.4999999999999997E-3</v>
      </c>
      <c r="C65" s="24">
        <f t="shared" si="5"/>
        <v>0.3681152230374653</v>
      </c>
    </row>
    <row r="66" spans="1:3" x14ac:dyDescent="0.25">
      <c r="A66" s="5" t="s">
        <v>78</v>
      </c>
      <c r="B66" s="47">
        <v>0.03</v>
      </c>
      <c r="C66" s="24">
        <f t="shared" si="5"/>
        <v>1.6989933370959938</v>
      </c>
    </row>
    <row r="67" spans="1:3" x14ac:dyDescent="0.25">
      <c r="A67" s="2" t="s">
        <v>79</v>
      </c>
      <c r="B67" s="48">
        <f>SUM(B64:B66)</f>
        <v>6.6500000000000004E-2</v>
      </c>
      <c r="C67" s="38">
        <f>SUM(C64:C66)</f>
        <v>3.7661018972294524</v>
      </c>
    </row>
    <row r="68" spans="1:3" x14ac:dyDescent="0.25">
      <c r="A68" s="50" t="s">
        <v>100</v>
      </c>
      <c r="B68" s="51"/>
      <c r="C68" s="52">
        <f>SUM(C67,C60)</f>
        <v>60.399213133762579</v>
      </c>
    </row>
  </sheetData>
  <mergeCells count="6">
    <mergeCell ref="A61:C61"/>
    <mergeCell ref="A1:C1"/>
    <mergeCell ref="A2:C2"/>
    <mergeCell ref="A51:C51"/>
    <mergeCell ref="A53:C53"/>
    <mergeCell ref="A59:C59"/>
  </mergeCells>
  <pageMargins left="0.70069444444444484" right="0.70069444444444484" top="0.75208333333333299" bottom="0.75208333333333299" header="0.51181102362204689" footer="0.51181102362204689"/>
  <pageSetup paperSize="9" scale="88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7"/>
  <sheetViews>
    <sheetView tabSelected="1" workbookViewId="0">
      <selection activeCell="C7" sqref="C7"/>
    </sheetView>
  </sheetViews>
  <sheetFormatPr defaultColWidth="8.7109375" defaultRowHeight="15" x14ac:dyDescent="0.25"/>
  <cols>
    <col min="1" max="1" width="51.5703125" customWidth="1"/>
    <col min="2" max="2" width="15.85546875" bestFit="1" customWidth="1"/>
    <col min="3" max="3" width="14.5703125" bestFit="1" customWidth="1"/>
  </cols>
  <sheetData>
    <row r="1" spans="1:3" ht="18.75" x14ac:dyDescent="0.3">
      <c r="A1" s="67" t="s">
        <v>0</v>
      </c>
      <c r="B1" s="67"/>
      <c r="C1" s="67"/>
    </row>
    <row r="2" spans="1:3" ht="18.75" x14ac:dyDescent="0.3">
      <c r="A2" s="67" t="s">
        <v>101</v>
      </c>
      <c r="B2" s="67"/>
      <c r="C2" s="67"/>
    </row>
    <row r="3" spans="1:3" x14ac:dyDescent="0.25">
      <c r="A3" s="1" t="s">
        <v>2</v>
      </c>
      <c r="B3" s="2"/>
      <c r="C3" s="3"/>
    </row>
    <row r="4" spans="1:3" x14ac:dyDescent="0.25">
      <c r="A4" s="4" t="s">
        <v>3</v>
      </c>
      <c r="B4" s="5"/>
      <c r="C4" s="6">
        <v>2799.5</v>
      </c>
    </row>
    <row r="5" spans="1:3" x14ac:dyDescent="0.25">
      <c r="A5" s="5" t="s">
        <v>4</v>
      </c>
      <c r="B5" s="8" t="s">
        <v>5</v>
      </c>
      <c r="C5" s="9" t="s">
        <v>6</v>
      </c>
    </row>
    <row r="6" spans="1:3" x14ac:dyDescent="0.25">
      <c r="A6" s="5" t="s">
        <v>7</v>
      </c>
      <c r="B6" s="5"/>
      <c r="C6" s="11">
        <v>45444</v>
      </c>
    </row>
    <row r="7" spans="1:3" x14ac:dyDescent="0.25">
      <c r="A7" s="5" t="s">
        <v>8</v>
      </c>
      <c r="B7" s="13" t="s">
        <v>102</v>
      </c>
      <c r="C7" s="14" t="s">
        <v>92</v>
      </c>
    </row>
    <row r="8" spans="1:3" x14ac:dyDescent="0.25">
      <c r="A8" s="5" t="s">
        <v>11</v>
      </c>
      <c r="B8" s="15" t="s">
        <v>12</v>
      </c>
      <c r="C8" s="16"/>
    </row>
    <row r="9" spans="1:3" x14ac:dyDescent="0.25">
      <c r="A9" s="1" t="s">
        <v>13</v>
      </c>
      <c r="B9" s="2"/>
      <c r="C9" s="3"/>
    </row>
    <row r="10" spans="1:3" x14ac:dyDescent="0.25">
      <c r="A10" s="17" t="s">
        <v>14</v>
      </c>
      <c r="B10" s="18" t="s">
        <v>15</v>
      </c>
      <c r="C10" s="18" t="s">
        <v>16</v>
      </c>
    </row>
    <row r="11" spans="1:3" x14ac:dyDescent="0.25">
      <c r="A11" s="5" t="s">
        <v>93</v>
      </c>
      <c r="B11" s="5">
        <v>1</v>
      </c>
      <c r="C11" s="19">
        <f>C4/192</f>
        <v>14.580729166666666</v>
      </c>
    </row>
    <row r="12" spans="1:3" x14ac:dyDescent="0.25">
      <c r="A12" s="5" t="s">
        <v>18</v>
      </c>
      <c r="B12" s="20">
        <v>0.2</v>
      </c>
      <c r="C12" s="21">
        <f>(1518*B12)/192</f>
        <v>1.58125</v>
      </c>
    </row>
    <row r="13" spans="1:3" x14ac:dyDescent="0.25">
      <c r="A13" s="5" t="s">
        <v>103</v>
      </c>
      <c r="B13" s="20">
        <v>0.5</v>
      </c>
      <c r="C13" s="63">
        <f>(C11+C12)*B13</f>
        <v>8.0809895833333325</v>
      </c>
    </row>
    <row r="14" spans="1:3" x14ac:dyDescent="0.25">
      <c r="A14" s="1" t="s">
        <v>21</v>
      </c>
      <c r="B14" s="2"/>
      <c r="C14" s="22">
        <f>SUM(C11:C13)</f>
        <v>24.242968749999996</v>
      </c>
    </row>
    <row r="15" spans="1:3" x14ac:dyDescent="0.25">
      <c r="A15" s="17" t="s">
        <v>22</v>
      </c>
      <c r="B15" s="5"/>
      <c r="C15" s="5"/>
    </row>
    <row r="16" spans="1:3" x14ac:dyDescent="0.25">
      <c r="A16" s="17" t="s">
        <v>23</v>
      </c>
      <c r="B16" s="5"/>
      <c r="C16" s="5"/>
    </row>
    <row r="17" spans="1:3" x14ac:dyDescent="0.25">
      <c r="A17" s="17" t="s">
        <v>24</v>
      </c>
      <c r="B17" s="23">
        <v>0.2</v>
      </c>
      <c r="C17" s="24">
        <f t="shared" ref="C17:C24" si="0">$C$14*B17</f>
        <v>4.8485937499999991</v>
      </c>
    </row>
    <row r="18" spans="1:3" x14ac:dyDescent="0.25">
      <c r="A18" s="17" t="s">
        <v>25</v>
      </c>
      <c r="B18" s="23">
        <v>0.08</v>
      </c>
      <c r="C18" s="24">
        <f t="shared" si="0"/>
        <v>1.9394374999999997</v>
      </c>
    </row>
    <row r="19" spans="1:3" x14ac:dyDescent="0.25">
      <c r="A19" s="17" t="s">
        <v>26</v>
      </c>
      <c r="B19" s="23">
        <v>1.4999999999999999E-2</v>
      </c>
      <c r="C19" s="24">
        <f t="shared" si="0"/>
        <v>0.3636445312499999</v>
      </c>
    </row>
    <row r="20" spans="1:3" x14ac:dyDescent="0.25">
      <c r="A20" s="17" t="s">
        <v>27</v>
      </c>
      <c r="B20" s="23">
        <v>0.01</v>
      </c>
      <c r="C20" s="24">
        <f t="shared" si="0"/>
        <v>0.24242968749999996</v>
      </c>
    </row>
    <row r="21" spans="1:3" x14ac:dyDescent="0.25">
      <c r="A21" s="17" t="s">
        <v>28</v>
      </c>
      <c r="B21" s="23">
        <v>6.0000000000000001E-3</v>
      </c>
      <c r="C21" s="24">
        <f t="shared" si="0"/>
        <v>0.14545781249999998</v>
      </c>
    </row>
    <row r="22" spans="1:3" x14ac:dyDescent="0.25">
      <c r="A22" s="17" t="s">
        <v>29</v>
      </c>
      <c r="B22" s="23">
        <v>2E-3</v>
      </c>
      <c r="C22" s="24">
        <f t="shared" si="0"/>
        <v>4.8485937499999993E-2</v>
      </c>
    </row>
    <row r="23" spans="1:3" x14ac:dyDescent="0.25">
      <c r="A23" s="17" t="s">
        <v>30</v>
      </c>
      <c r="B23" s="23">
        <v>2.5000000000000001E-2</v>
      </c>
      <c r="C23" s="24">
        <f t="shared" si="0"/>
        <v>0.60607421874999989</v>
      </c>
    </row>
    <row r="24" spans="1:3" x14ac:dyDescent="0.25">
      <c r="A24" s="17" t="s">
        <v>31</v>
      </c>
      <c r="B24" s="23">
        <v>0.03</v>
      </c>
      <c r="C24" s="24">
        <f t="shared" si="0"/>
        <v>0.72728906249999981</v>
      </c>
    </row>
    <row r="25" spans="1:3" x14ac:dyDescent="0.25">
      <c r="A25" s="2" t="s">
        <v>32</v>
      </c>
      <c r="B25" s="25">
        <f>SUM(B17:B24)</f>
        <v>0.3680000000000001</v>
      </c>
      <c r="C25" s="26">
        <f>SUM(C17:C24)</f>
        <v>8.9214124999999989</v>
      </c>
    </row>
    <row r="26" spans="1:3" x14ac:dyDescent="0.25">
      <c r="A26" s="17" t="s">
        <v>33</v>
      </c>
      <c r="B26" s="27"/>
      <c r="C26" s="5"/>
    </row>
    <row r="27" spans="1:3" x14ac:dyDescent="0.25">
      <c r="A27" s="5" t="s">
        <v>34</v>
      </c>
      <c r="B27" s="28">
        <v>8.3333333333333301E-2</v>
      </c>
      <c r="C27" s="24">
        <f t="shared" ref="C27:C34" si="1">$C$14*B27</f>
        <v>2.0202473958333322</v>
      </c>
    </row>
    <row r="28" spans="1:3" x14ac:dyDescent="0.25">
      <c r="A28" s="5" t="s">
        <v>35</v>
      </c>
      <c r="B28" s="28">
        <v>0.11111111111111099</v>
      </c>
      <c r="C28" s="24">
        <f t="shared" si="1"/>
        <v>2.6936631944444409</v>
      </c>
    </row>
    <row r="29" spans="1:3" x14ac:dyDescent="0.25">
      <c r="A29" s="5" t="s">
        <v>36</v>
      </c>
      <c r="B29" s="28">
        <v>1.94444444444444E-2</v>
      </c>
      <c r="C29" s="24">
        <f t="shared" si="1"/>
        <v>0.47139105902777662</v>
      </c>
    </row>
    <row r="30" spans="1:3" x14ac:dyDescent="0.25">
      <c r="A30" s="5" t="s">
        <v>37</v>
      </c>
      <c r="B30" s="28">
        <v>1.38888888888889E-2</v>
      </c>
      <c r="C30" s="24">
        <f t="shared" si="1"/>
        <v>0.33670789930555578</v>
      </c>
    </row>
    <row r="31" spans="1:3" x14ac:dyDescent="0.25">
      <c r="A31" s="5" t="s">
        <v>38</v>
      </c>
      <c r="B31" s="28">
        <v>3.3333333333333301E-3</v>
      </c>
      <c r="C31" s="24">
        <f t="shared" si="1"/>
        <v>8.0809895833333242E-2</v>
      </c>
    </row>
    <row r="32" spans="1:3" x14ac:dyDescent="0.25">
      <c r="A32" s="5" t="s">
        <v>39</v>
      </c>
      <c r="B32" s="28">
        <v>2.7777777777777801E-3</v>
      </c>
      <c r="C32" s="24">
        <f t="shared" si="1"/>
        <v>6.7341579861111153E-2</v>
      </c>
    </row>
    <row r="33" spans="1:3" x14ac:dyDescent="0.25">
      <c r="A33" s="5" t="s">
        <v>40</v>
      </c>
      <c r="B33" s="28">
        <v>7.3999259999999996E-4</v>
      </c>
      <c r="C33" s="24">
        <f t="shared" si="1"/>
        <v>1.7939617477031246E-2</v>
      </c>
    </row>
    <row r="34" spans="1:3" x14ac:dyDescent="0.25">
      <c r="A34" s="5" t="s">
        <v>41</v>
      </c>
      <c r="B34" s="28">
        <v>2.0833333333333299E-4</v>
      </c>
      <c r="C34" s="24">
        <f t="shared" si="1"/>
        <v>5.0506184895833242E-3</v>
      </c>
    </row>
    <row r="35" spans="1:3" x14ac:dyDescent="0.25">
      <c r="A35" s="2" t="s">
        <v>42</v>
      </c>
      <c r="B35" s="29">
        <f>SUM(B27:B34)</f>
        <v>0.23483721482222203</v>
      </c>
      <c r="C35" s="30">
        <f>SUM(C27:C34)</f>
        <v>5.693151260272165</v>
      </c>
    </row>
    <row r="36" spans="1:3" x14ac:dyDescent="0.25">
      <c r="A36" s="5" t="s">
        <v>43</v>
      </c>
      <c r="B36" s="27"/>
      <c r="C36" s="5"/>
    </row>
    <row r="37" spans="1:3" x14ac:dyDescent="0.25">
      <c r="A37" s="5" t="s">
        <v>44</v>
      </c>
      <c r="B37" s="28">
        <v>4.1700000000000001E-3</v>
      </c>
      <c r="C37" s="24">
        <f t="shared" ref="C37:C39" si="2">$C$14*B37</f>
        <v>0.10109317968749998</v>
      </c>
    </row>
    <row r="38" spans="1:3" x14ac:dyDescent="0.25">
      <c r="A38" s="5" t="s">
        <v>45</v>
      </c>
      <c r="B38" s="28">
        <v>1.67E-3</v>
      </c>
      <c r="C38" s="24">
        <f t="shared" si="2"/>
        <v>4.0485757812499995E-2</v>
      </c>
    </row>
    <row r="39" spans="1:3" x14ac:dyDescent="0.25">
      <c r="A39" s="5" t="s">
        <v>46</v>
      </c>
      <c r="B39" s="23">
        <v>3.2000000000000001E-2</v>
      </c>
      <c r="C39" s="24">
        <f t="shared" si="2"/>
        <v>0.77577499999999988</v>
      </c>
    </row>
    <row r="40" spans="1:3" x14ac:dyDescent="0.25">
      <c r="A40" s="2" t="s">
        <v>47</v>
      </c>
      <c r="B40" s="25">
        <f>SUM(B37:B39)</f>
        <v>3.7839999999999999E-2</v>
      </c>
      <c r="C40" s="26">
        <f>SUM(C37:C39)</f>
        <v>0.91735393749999983</v>
      </c>
    </row>
    <row r="41" spans="1:3" x14ac:dyDescent="0.25">
      <c r="A41" s="5" t="s">
        <v>48</v>
      </c>
      <c r="B41" s="27"/>
      <c r="C41" s="5"/>
    </row>
    <row r="42" spans="1:3" x14ac:dyDescent="0.25">
      <c r="A42" s="5" t="s">
        <v>49</v>
      </c>
      <c r="B42" s="31">
        <f>B35*B25</f>
        <v>8.6420095054577734E-2</v>
      </c>
      <c r="C42" s="24">
        <f t="shared" ref="C42:C43" si="3">$C$14*B42</f>
        <v>2.0950796637801572</v>
      </c>
    </row>
    <row r="43" spans="1:3" ht="40.5" customHeight="1" x14ac:dyDescent="0.25">
      <c r="A43" s="32" t="s">
        <v>50</v>
      </c>
      <c r="B43" s="28">
        <v>2.7299999999999998E-3</v>
      </c>
      <c r="C43" s="33">
        <f t="shared" si="3"/>
        <v>6.6183304687499986E-2</v>
      </c>
    </row>
    <row r="44" spans="1:3" x14ac:dyDescent="0.25">
      <c r="A44" s="34" t="s">
        <v>51</v>
      </c>
      <c r="B44" s="25">
        <f>SUM(B42:B43)</f>
        <v>8.915009505457773E-2</v>
      </c>
      <c r="C44" s="30">
        <f>SUM(C42:C43)</f>
        <v>2.161262968467657</v>
      </c>
    </row>
    <row r="45" spans="1:3" x14ac:dyDescent="0.25">
      <c r="A45" s="5" t="s">
        <v>52</v>
      </c>
      <c r="B45" s="27"/>
      <c r="C45" s="5"/>
    </row>
    <row r="46" spans="1:3" x14ac:dyDescent="0.25">
      <c r="A46" s="5" t="s">
        <v>53</v>
      </c>
      <c r="B46" s="28">
        <v>3.3E-4</v>
      </c>
      <c r="C46" s="24">
        <f t="shared" ref="C46:C47" si="4">$C$14*B46</f>
        <v>8.0001796874999993E-3</v>
      </c>
    </row>
    <row r="47" spans="1:3" ht="24" customHeight="1" x14ac:dyDescent="0.25">
      <c r="A47" s="35" t="s">
        <v>54</v>
      </c>
      <c r="B47" s="28">
        <v>2.5999999999999998E-4</v>
      </c>
      <c r="C47" s="36">
        <f t="shared" si="4"/>
        <v>6.3031718749999984E-3</v>
      </c>
    </row>
    <row r="48" spans="1:3" x14ac:dyDescent="0.25">
      <c r="A48" s="2" t="s">
        <v>55</v>
      </c>
      <c r="B48" s="29">
        <f>SUM(B46:B47)</f>
        <v>5.9000000000000003E-4</v>
      </c>
      <c r="C48" s="26">
        <f>SUM(C46:C47)</f>
        <v>1.4303351562499997E-2</v>
      </c>
    </row>
    <row r="49" spans="1:3" x14ac:dyDescent="0.25">
      <c r="A49" s="2" t="s">
        <v>56</v>
      </c>
      <c r="B49" s="37">
        <f>SUM(B48,B44,B40,B35,B25)</f>
        <v>0.73041730987679987</v>
      </c>
      <c r="C49" s="38">
        <f>SUM(C48,C44,C40,C35,C25)</f>
        <v>17.707484017802322</v>
      </c>
    </row>
    <row r="50" spans="1:3" x14ac:dyDescent="0.25">
      <c r="A50" s="65" t="s">
        <v>57</v>
      </c>
      <c r="B50" s="65"/>
      <c r="C50" s="65"/>
    </row>
    <row r="51" spans="1:3" x14ac:dyDescent="0.25">
      <c r="A51" s="2" t="s">
        <v>97</v>
      </c>
      <c r="B51" s="39"/>
      <c r="C51" s="38">
        <f>SUM(C49,C14)</f>
        <v>41.950452767802318</v>
      </c>
    </row>
    <row r="52" spans="1:3" x14ac:dyDescent="0.25">
      <c r="A52" s="65"/>
      <c r="B52" s="65"/>
      <c r="C52" s="65"/>
    </row>
    <row r="53" spans="1:3" x14ac:dyDescent="0.25">
      <c r="A53" s="2" t="s">
        <v>98</v>
      </c>
      <c r="B53" s="2"/>
      <c r="C53" s="41"/>
    </row>
    <row r="54" spans="1:3" x14ac:dyDescent="0.25">
      <c r="A54" s="5" t="s">
        <v>69</v>
      </c>
      <c r="B54" s="5"/>
      <c r="C54" s="46" t="s">
        <v>16</v>
      </c>
    </row>
    <row r="55" spans="1:3" x14ac:dyDescent="0.25">
      <c r="A55" s="5" t="s">
        <v>70</v>
      </c>
      <c r="B55" s="47">
        <v>0.05</v>
      </c>
      <c r="C55" s="24">
        <f>C51*B55</f>
        <v>2.097522638390116</v>
      </c>
    </row>
    <row r="56" spans="1:3" x14ac:dyDescent="0.25">
      <c r="A56" s="5" t="s">
        <v>71</v>
      </c>
      <c r="B56" s="47">
        <v>7.4999999999999997E-2</v>
      </c>
      <c r="C56" s="24">
        <f>B56*C51</f>
        <v>3.1462839575851738</v>
      </c>
    </row>
    <row r="57" spans="1:3" x14ac:dyDescent="0.25">
      <c r="A57" s="2" t="s">
        <v>72</v>
      </c>
      <c r="B57" s="48">
        <f>SUM(B55:B56)</f>
        <v>0.125</v>
      </c>
      <c r="C57" s="38">
        <f>SUM(C55:C56)</f>
        <v>5.2438065959752898</v>
      </c>
    </row>
    <row r="58" spans="1:3" x14ac:dyDescent="0.25">
      <c r="A58" s="65"/>
      <c r="B58" s="65"/>
      <c r="C58" s="65"/>
    </row>
    <row r="59" spans="1:3" x14ac:dyDescent="0.25">
      <c r="A59" s="2" t="s">
        <v>99</v>
      </c>
      <c r="B59" s="41"/>
      <c r="C59" s="38">
        <f>C57+C51</f>
        <v>47.194259363777604</v>
      </c>
    </row>
    <row r="60" spans="1:3" x14ac:dyDescent="0.25">
      <c r="A60" s="65"/>
      <c r="B60" s="65"/>
      <c r="C60" s="65"/>
    </row>
    <row r="61" spans="1:3" x14ac:dyDescent="0.25">
      <c r="A61" s="2" t="s">
        <v>74</v>
      </c>
      <c r="B61" s="2"/>
      <c r="C61" s="41"/>
    </row>
    <row r="62" spans="1:3" x14ac:dyDescent="0.25">
      <c r="A62" s="5" t="s">
        <v>75</v>
      </c>
      <c r="B62" s="5"/>
      <c r="C62" s="18" t="s">
        <v>16</v>
      </c>
    </row>
    <row r="63" spans="1:3" x14ac:dyDescent="0.25">
      <c r="A63" s="5" t="s">
        <v>76</v>
      </c>
      <c r="B63" s="47">
        <v>0.03</v>
      </c>
      <c r="C63" s="24">
        <f t="shared" ref="C63:C65" si="5">$C$59*B63</f>
        <v>1.4158277809133282</v>
      </c>
    </row>
    <row r="64" spans="1:3" x14ac:dyDescent="0.25">
      <c r="A64" s="5" t="s">
        <v>77</v>
      </c>
      <c r="B64" s="47">
        <v>6.4999999999999997E-3</v>
      </c>
      <c r="C64" s="24">
        <f t="shared" si="5"/>
        <v>0.30676268586455441</v>
      </c>
    </row>
    <row r="65" spans="1:3" x14ac:dyDescent="0.25">
      <c r="A65" s="5" t="s">
        <v>78</v>
      </c>
      <c r="B65" s="47">
        <v>0.03</v>
      </c>
      <c r="C65" s="24">
        <f t="shared" si="5"/>
        <v>1.4158277809133282</v>
      </c>
    </row>
    <row r="66" spans="1:3" x14ac:dyDescent="0.25">
      <c r="A66" s="2" t="s">
        <v>79</v>
      </c>
      <c r="B66" s="48">
        <f>SUM(B63:B65)</f>
        <v>6.6500000000000004E-2</v>
      </c>
      <c r="C66" s="38">
        <f>SUM(C63:C65)</f>
        <v>3.1384182476912108</v>
      </c>
    </row>
    <row r="67" spans="1:3" x14ac:dyDescent="0.25">
      <c r="A67" s="50" t="s">
        <v>100</v>
      </c>
      <c r="B67" s="51"/>
      <c r="C67" s="52">
        <f>SUM(C66,C59)</f>
        <v>50.332677611468817</v>
      </c>
    </row>
  </sheetData>
  <mergeCells count="6">
    <mergeCell ref="A60:C60"/>
    <mergeCell ref="A1:C1"/>
    <mergeCell ref="A2:C2"/>
    <mergeCell ref="A50:C50"/>
    <mergeCell ref="A52:C52"/>
    <mergeCell ref="A58:C58"/>
  </mergeCells>
  <pageMargins left="0.70069444444444484" right="0.70069444444444484" top="0.75208333333333299" bottom="0.75208333333333299" header="0.51181102362204689" footer="0.51181102362204689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Motorista</vt:lpstr>
      <vt:lpstr>Hora extra + adicional noturno</vt:lpstr>
      <vt:lpstr>Hora extra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Controladoria</dc:creator>
  <dc:description/>
  <cp:lastModifiedBy>Matheus Henrique Henz</cp:lastModifiedBy>
  <cp:revision>41</cp:revision>
  <cp:lastPrinted>2025-04-29T18:29:44Z</cp:lastPrinted>
  <dcterms:created xsi:type="dcterms:W3CDTF">2020-09-17T11:45:23Z</dcterms:created>
  <dcterms:modified xsi:type="dcterms:W3CDTF">2025-04-29T18:29:49Z</dcterms:modified>
  <dc:language>pt-BR</dc:language>
</cp:coreProperties>
</file>