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MOTORISTAS\CONVENÇÃO E PLANILHAS\P.A 2655-2024\"/>
    </mc:Choice>
  </mc:AlternateContent>
  <xr:revisionPtr revIDLastSave="0" documentId="13_ncr:1_{9E488F0F-482B-4A82-8B02-29BB05FB6821}" xr6:coauthVersionLast="47" xr6:coauthVersionMax="47" xr10:uidLastSave="{00000000-0000-0000-0000-000000000000}"/>
  <bookViews>
    <workbookView xWindow="28680" yWindow="-90" windowWidth="29040" windowHeight="15840" activeTab="1" xr2:uid="{00000000-000D-0000-FFFF-FFFF00000000}"/>
  </bookViews>
  <sheets>
    <sheet name="Motorista" sheetId="1" r:id="rId1"/>
    <sheet name="Hora extra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" i="2" l="1"/>
  <c r="B57" i="2"/>
  <c r="B48" i="2"/>
  <c r="B40" i="2"/>
  <c r="B35" i="2"/>
  <c r="B25" i="2"/>
  <c r="B42" i="2" s="1"/>
  <c r="B44" i="2" s="1"/>
  <c r="C12" i="2"/>
  <c r="C11" i="2"/>
  <c r="B88" i="1"/>
  <c r="B86" i="1"/>
  <c r="B87" i="1" s="1"/>
  <c r="B89" i="1" s="1"/>
  <c r="B80" i="1"/>
  <c r="B69" i="1"/>
  <c r="C59" i="1"/>
  <c r="C58" i="1"/>
  <c r="C57" i="1"/>
  <c r="B49" i="1"/>
  <c r="B50" i="1" s="1"/>
  <c r="B41" i="1"/>
  <c r="B36" i="1"/>
  <c r="B26" i="1"/>
  <c r="B43" i="1" s="1"/>
  <c r="B45" i="1" s="1"/>
  <c r="C12" i="1"/>
  <c r="C11" i="1"/>
  <c r="C15" i="1" s="1"/>
  <c r="C43" i="1" l="1"/>
  <c r="C28" i="1"/>
  <c r="C20" i="1"/>
  <c r="C35" i="1"/>
  <c r="C19" i="1"/>
  <c r="C33" i="1"/>
  <c r="C47" i="1"/>
  <c r="C40" i="1"/>
  <c r="C32" i="1"/>
  <c r="C24" i="1"/>
  <c r="C39" i="1"/>
  <c r="C23" i="1"/>
  <c r="C21" i="1"/>
  <c r="C34" i="1"/>
  <c r="C18" i="1"/>
  <c r="C26" i="1" s="1"/>
  <c r="C48" i="1"/>
  <c r="C25" i="1"/>
  <c r="C31" i="1"/>
  <c r="C38" i="1"/>
  <c r="C30" i="1"/>
  <c r="C22" i="1"/>
  <c r="C44" i="1"/>
  <c r="C29" i="1"/>
  <c r="C56" i="1"/>
  <c r="C61" i="1" s="1"/>
  <c r="B56" i="1"/>
  <c r="B61" i="1" s="1"/>
  <c r="B49" i="2"/>
  <c r="C13" i="2"/>
  <c r="C14" i="2" s="1"/>
  <c r="C33" i="2" l="1"/>
  <c r="C47" i="2"/>
  <c r="C32" i="2"/>
  <c r="C24" i="2"/>
  <c r="C46" i="2"/>
  <c r="C48" i="2" s="1"/>
  <c r="C39" i="2"/>
  <c r="C31" i="2"/>
  <c r="C23" i="2"/>
  <c r="C37" i="2"/>
  <c r="C29" i="2"/>
  <c r="C21" i="2"/>
  <c r="C43" i="2"/>
  <c r="C28" i="2"/>
  <c r="C20" i="2"/>
  <c r="C42" i="2"/>
  <c r="C44" i="2" s="1"/>
  <c r="C27" i="2"/>
  <c r="C35" i="2" s="1"/>
  <c r="C19" i="2"/>
  <c r="C38" i="2"/>
  <c r="C30" i="2"/>
  <c r="C22" i="2"/>
  <c r="C34" i="2"/>
  <c r="C18" i="2"/>
  <c r="C17" i="2"/>
  <c r="C36" i="1"/>
  <c r="C49" i="1"/>
  <c r="C41" i="1"/>
  <c r="C45" i="1"/>
  <c r="C25" i="2" l="1"/>
  <c r="C50" i="1"/>
  <c r="C52" i="1" s="1"/>
  <c r="C63" i="1" s="1"/>
  <c r="C49" i="2"/>
  <c r="C51" i="2" s="1"/>
  <c r="C40" i="2"/>
  <c r="C56" i="2" l="1"/>
  <c r="C55" i="2"/>
  <c r="C57" i="2" s="1"/>
  <c r="C59" i="2" s="1"/>
  <c r="C68" i="1"/>
  <c r="C67" i="1"/>
  <c r="C67" i="2" l="1"/>
  <c r="C66" i="2"/>
  <c r="C65" i="2"/>
  <c r="C64" i="2"/>
  <c r="C63" i="2"/>
  <c r="C69" i="1"/>
  <c r="C71" i="1" s="1"/>
  <c r="C68" i="2" l="1"/>
  <c r="C69" i="2" s="1"/>
  <c r="C75" i="1"/>
  <c r="C79" i="1"/>
  <c r="C78" i="1"/>
  <c r="C77" i="1"/>
  <c r="C76" i="1"/>
  <c r="C80" i="1" l="1"/>
  <c r="C81" i="1" s="1"/>
  <c r="C82" i="1" s="1"/>
</calcChain>
</file>

<file path=xl/sharedStrings.xml><?xml version="1.0" encoding="utf-8"?>
<sst xmlns="http://schemas.openxmlformats.org/spreadsheetml/2006/main" count="168" uniqueCount="100">
  <si>
    <t xml:space="preserve"> PLANILHA DE COMPOSIÇÃO DE CUSTOS E FORMAÇÃO DE PREÇOS</t>
  </si>
  <si>
    <t>Posto: Motorista entregador com insalubridade 44h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</si>
  <si>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</si>
  <si>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</si>
  <si>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</si>
  <si>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SINTROPAR</t>
  </si>
  <si>
    <t>2024/2025</t>
  </si>
  <si>
    <t xml:space="preserve">  Data base da categoria:</t>
  </si>
  <si>
    <t xml:space="preserve">  Posto de Serviço/ Horas:</t>
  </si>
  <si>
    <t>Motorista com insalubridade</t>
  </si>
  <si>
    <t>44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</si>
  <si>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</si>
  <si>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</si>
  <si>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</si>
  <si>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</si>
  <si>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</si>
  <si>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</si>
  <si>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</si>
  <si>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 </t>
  </si>
  <si>
    <t xml:space="preserve">  Adicional noturno (7 hs x 30,44 dias)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</si>
  <si>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</si>
  <si>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</si>
  <si>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</si>
  <si>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</si>
  <si>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</si>
  <si>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</si>
  <si>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</si>
  <si>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</si>
  <si>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</si>
  <si>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</si>
  <si>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</si>
  <si>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</si>
  <si>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</si>
  <si>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</si>
  <si>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</si>
  <si>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</si>
  <si>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</si>
  <si>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</si>
  <si>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</si>
  <si>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</si>
  <si>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</si>
  <si>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</si>
  <si>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</si>
  <si>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</si>
  <si>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</si>
  <si>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</si>
  <si>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</si>
  <si>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</si>
  <si>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</si>
  <si>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</si>
  <si>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</si>
  <si>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</si>
  <si>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</si>
  <si>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</si>
  <si>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</si>
  <si>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</si>
  <si>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</si>
  <si>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</si>
  <si>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</si>
  <si>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scheme val="minor"/>
      </rPr>
      <t>III - INSUMOS</t>
    </r>
  </si>
  <si>
    <r>
      <t xml:space="preserve">  </t>
    </r>
    <r>
      <rPr>
        <b/>
        <sz val="11"/>
        <color theme="1"/>
        <rFont val="Calibri"/>
        <scheme val="minor"/>
      </rPr>
      <t>3- Beneficios e Insumos</t>
    </r>
  </si>
  <si>
    <t xml:space="preserve">  Transporte (Cláusula 14ª CCT Sintropar)</t>
  </si>
  <si>
    <t xml:space="preserve">  Uniformes e EPIs</t>
  </si>
  <si>
    <t>Exame admissional</t>
  </si>
  <si>
    <t>Exame demissional</t>
  </si>
  <si>
    <t>Seguro de vida (Cláusula 16ª CCT)</t>
  </si>
  <si>
    <r>
      <t xml:space="preserve">  </t>
    </r>
    <r>
      <rPr>
        <b/>
        <sz val="11"/>
        <color theme="1"/>
        <rFont val="Calibri"/>
        <scheme val="minor"/>
      </rPr>
      <t>TOTAL DOS INSUMOS</t>
    </r>
  </si>
  <si>
    <r>
      <t xml:space="preserve">  </t>
    </r>
    <r>
      <rPr>
        <b/>
        <sz val="11"/>
        <color theme="1"/>
        <rFont val="Calibri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</si>
  <si>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</si>
  <si>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</si>
  <si>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</si>
  <si>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</si>
  <si>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</si>
  <si>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</si>
  <si>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scheme val="minor"/>
      </rPr>
      <t>V - TRIBUTOS</t>
    </r>
  </si>
  <si>
    <r>
      <t xml:space="preserve"> </t>
    </r>
    <r>
      <rPr>
        <b/>
        <sz val="11"/>
        <color theme="1"/>
        <rFont val="Calibri"/>
        <scheme val="minor"/>
      </rPr>
      <t xml:space="preserve"> 5- Tributos</t>
    </r>
  </si>
  <si>
    <t xml:space="preserve">  COFINS</t>
  </si>
  <si>
    <t xml:space="preserve">  PIS</t>
  </si>
  <si>
    <t xml:space="preserve">  IR</t>
  </si>
  <si>
    <t xml:space="preserve">  CS</t>
  </si>
  <si>
    <t xml:space="preserve">  ISS</t>
  </si>
  <si>
    <r>
      <t xml:space="preserve">  </t>
    </r>
    <r>
      <rPr>
        <b/>
        <sz val="11"/>
        <color theme="1"/>
        <rFont val="Calibri"/>
        <scheme val="minor"/>
      </rPr>
      <t>TOTAL TRIBUTOS</t>
    </r>
  </si>
  <si>
    <r>
      <rPr>
        <b/>
        <sz val="11"/>
        <rFont val="Calibri"/>
        <scheme val="minor"/>
      </rP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PARA O POSTO DE SERVIÇO</t>
    </r>
  </si>
  <si>
    <r>
      <rPr>
        <b/>
        <sz val="11"/>
        <rFont val="Calibri"/>
        <scheme val="minor"/>
      </rPr>
      <t xml:space="preserve">  VALOR</t>
    </r>
    <r>
      <rPr>
        <b/>
        <sz val="11"/>
        <color indexed="2"/>
        <rFont val="Calibri"/>
        <scheme val="minor"/>
      </rPr>
      <t xml:space="preserve"> ANUAL</t>
    </r>
    <r>
      <rPr>
        <b/>
        <sz val="11"/>
        <rFont val="Calibri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</si>
  <si>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</si>
  <si>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</si>
  <si>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4 passe/dia)</t>
  </si>
  <si>
    <t>Valor mensal passes (considerando 22 dias trabalhados no mês)</t>
  </si>
  <si>
    <t>Desconto funcionário (considerando 6%)</t>
  </si>
  <si>
    <t>VALOR DO VALE</t>
  </si>
  <si>
    <t>Hora extra do motorista entregador com insalubridade 44h</t>
  </si>
  <si>
    <t>Por hora</t>
  </si>
  <si>
    <t>Salário - hora</t>
  </si>
  <si>
    <t>adicional de insalubridade - hora</t>
  </si>
  <si>
    <t>Adicional hora extra</t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</si>
  <si>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TOTAL DA MÃO DE OBRA (REMUNERAÇÃO + ENCARGOS SOCIAIS)</t>
    </r>
  </si>
  <si>
    <t xml:space="preserve">  III- DEMAIS COMPONENTES</t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</si>
  <si>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SUBTOTAL (MÃO DE OBRA + DEMAIS COMP.)</t>
    </r>
  </si>
  <si>
    <r>
      <rPr>
        <sz val="11"/>
        <color theme="1"/>
        <rFont val="Calibri"/>
        <scheme val="minor"/>
      </rPr>
      <t xml:space="preserve">  I</t>
    </r>
    <r>
      <rPr>
        <b/>
        <sz val="11"/>
        <color theme="1"/>
        <rFont val="Calibri"/>
        <scheme val="minor"/>
      </rPr>
      <t>V - TRIBUTOS</t>
    </r>
  </si>
  <si>
    <r>
      <rPr>
        <b/>
        <sz val="11"/>
        <rFont val="Calibri"/>
        <scheme val="minor"/>
      </rPr>
      <t xml:space="preserve">  VALOR </t>
    </r>
    <r>
      <rPr>
        <b/>
        <sz val="11"/>
        <color indexed="2"/>
        <rFont val="Calibri"/>
        <scheme val="minor"/>
      </rPr>
      <t xml:space="preserve">HORA EXTRA  </t>
    </r>
    <r>
      <rPr>
        <b/>
        <sz val="11"/>
        <rFont val="Calibri"/>
        <scheme val="minor"/>
      </rPr>
      <t>PARA O POSTO DE SERVIÇO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</si>
</sst>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4" x14ac:knownFonts="1">
    <font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indexed="2"/>
      <name val="Arial Black"/>
    </font>
    <font>
      <b/>
      <i/>
      <sz val="11"/>
      <color indexed="2"/>
      <name val="Calibri"/>
      <scheme val="minor"/>
    </font>
    <font>
      <b/>
      <i/>
      <sz val="11"/>
      <color theme="1"/>
      <name val="Calibri"/>
      <scheme val="minor"/>
    </font>
    <font>
      <sz val="11"/>
      <color indexed="2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b/>
      <i/>
      <sz val="1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indexed="2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1"/>
      </top>
      <bottom/>
      <diagonal/>
    </border>
  </borders>
  <cellStyleXfs count="3">
    <xf numFmtId="0" fontId="0" fillId="0" borderId="0"/>
    <xf numFmtId="9" fontId="11" fillId="0" borderId="0" applyFont="0" applyFill="0" applyBorder="0" applyProtection="0"/>
    <xf numFmtId="43" fontId="11" fillId="0" borderId="0" applyFont="0" applyFill="0" applyBorder="0" applyProtection="0"/>
  </cellStyleXfs>
  <cellXfs count="73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Border="1"/>
    <xf numFmtId="2" fontId="0" fillId="0" borderId="2" xfId="0" applyNumberFormat="1" applyBorder="1"/>
    <xf numFmtId="4" fontId="0" fillId="2" borderId="2" xfId="0" applyNumberFormat="1" applyFill="1" applyBorder="1"/>
    <xf numFmtId="10" fontId="0" fillId="0" borderId="2" xfId="1" applyNumberFormat="1" applyBorder="1"/>
    <xf numFmtId="43" fontId="0" fillId="0" borderId="2" xfId="2" applyBorder="1"/>
    <xf numFmtId="10" fontId="0" fillId="2" borderId="2" xfId="1" applyNumberForma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Border="1"/>
    <xf numFmtId="164" fontId="0" fillId="2" borderId="2" xfId="1" applyNumberFormat="1" applyFill="1" applyBorder="1"/>
    <xf numFmtId="43" fontId="0" fillId="2" borderId="2" xfId="2" applyFill="1" applyBorder="1"/>
    <xf numFmtId="164" fontId="0" fillId="3" borderId="2" xfId="1" applyNumberForma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Border="1" applyAlignment="1">
      <alignment vertical="center"/>
    </xf>
    <xf numFmtId="10" fontId="2" fillId="2" borderId="2" xfId="1" applyNumberFormat="1" applyFont="1" applyFill="1" applyBorder="1"/>
    <xf numFmtId="43" fontId="2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3" fontId="11" fillId="0" borderId="2" xfId="2" applyFont="1" applyBorder="1"/>
    <xf numFmtId="0" fontId="11" fillId="5" borderId="2" xfId="0" applyFont="1" applyFill="1" applyBorder="1"/>
    <xf numFmtId="43" fontId="11" fillId="5" borderId="2" xfId="2" applyFont="1" applyFill="1" applyBorder="1"/>
    <xf numFmtId="43" fontId="2" fillId="2" borderId="2" xfId="0" applyNumberFormat="1" applyFont="1" applyFill="1" applyBorder="1"/>
    <xf numFmtId="43" fontId="0" fillId="0" borderId="2" xfId="2" applyBorder="1" applyAlignment="1">
      <alignment horizontal="center"/>
    </xf>
    <xf numFmtId="10" fontId="0" fillId="6" borderId="2" xfId="1" applyNumberFormat="1" applyFill="1" applyBorder="1"/>
    <xf numFmtId="10" fontId="2" fillId="2" borderId="2" xfId="0" applyNumberFormat="1" applyFont="1" applyFill="1" applyBorder="1"/>
    <xf numFmtId="0" fontId="10" fillId="0" borderId="0" xfId="0" applyFont="1"/>
    <xf numFmtId="0" fontId="12" fillId="2" borderId="2" xfId="0" applyFont="1" applyFill="1" applyBorder="1"/>
    <xf numFmtId="49" fontId="10" fillId="2" borderId="2" xfId="0" applyNumberFormat="1" applyFont="1" applyFill="1" applyBorder="1"/>
    <xf numFmtId="43" fontId="12" fillId="2" borderId="2" xfId="2" applyFont="1" applyFill="1" applyBorder="1"/>
    <xf numFmtId="43" fontId="10" fillId="0" borderId="0" xfId="0" applyNumberFormat="1" applyFont="1"/>
    <xf numFmtId="0" fontId="0" fillId="0" borderId="1" xfId="0" applyBorder="1"/>
    <xf numFmtId="0" fontId="0" fillId="0" borderId="3" xfId="0" applyBorder="1"/>
    <xf numFmtId="165" fontId="0" fillId="0" borderId="5" xfId="0" applyNumberFormat="1" applyBorder="1"/>
    <xf numFmtId="0" fontId="0" fillId="0" borderId="6" xfId="0" applyBorder="1"/>
    <xf numFmtId="165" fontId="0" fillId="0" borderId="7" xfId="0" applyNumberFormat="1" applyBorder="1"/>
    <xf numFmtId="2" fontId="0" fillId="0" borderId="0" xfId="0" applyNumberFormat="1"/>
    <xf numFmtId="0" fontId="0" fillId="0" borderId="8" xfId="0" applyBorder="1"/>
    <xf numFmtId="165" fontId="0" fillId="0" borderId="8" xfId="0" applyNumberFormat="1" applyBorder="1"/>
    <xf numFmtId="166" fontId="0" fillId="0" borderId="8" xfId="0" applyNumberFormat="1" applyBorder="1"/>
    <xf numFmtId="0" fontId="2" fillId="2" borderId="8" xfId="0" applyFont="1" applyFill="1" applyBorder="1"/>
    <xf numFmtId="165" fontId="2" fillId="2" borderId="8" xfId="0" applyNumberFormat="1" applyFont="1" applyFill="1" applyBorder="1"/>
    <xf numFmtId="0" fontId="0" fillId="0" borderId="10" xfId="0" applyBorder="1"/>
    <xf numFmtId="0" fontId="1" fillId="0" borderId="1" xfId="0" applyFont="1" applyBorder="1" applyAlignment="1">
      <alignment horizontal="center"/>
    </xf>
    <xf numFmtId="0" fontId="0" fillId="0" borderId="2" xfId="0" applyBorder="1"/>
    <xf numFmtId="49" fontId="12" fillId="2" borderId="3" xfId="0" applyNumberFormat="1" applyFont="1" applyFill="1" applyBorder="1" applyAlignment="1">
      <alignment horizontal="center"/>
    </xf>
    <xf numFmtId="49" fontId="10" fillId="2" borderId="4" xfId="0" applyNumberFormat="1" applyFont="1" applyFill="1" applyBorder="1" applyAlignment="1">
      <alignment horizontal="center"/>
    </xf>
    <xf numFmtId="0" fontId="0" fillId="0" borderId="3" xfId="0" applyBorder="1"/>
    <xf numFmtId="0" fontId="0" fillId="0" borderId="9" xfId="0" applyBorder="1"/>
    <xf numFmtId="0" fontId="0" fillId="0" borderId="4" xfId="0" applyBorder="1"/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9"/>
  <sheetViews>
    <sheetView workbookViewId="0">
      <selection activeCell="B61" sqref="B61:C61"/>
    </sheetView>
  </sheetViews>
  <sheetFormatPr defaultRowHeight="15" x14ac:dyDescent="0.25"/>
  <cols>
    <col min="1" max="1" width="59.140625" customWidth="1"/>
    <col min="2" max="2" width="27.85546875" customWidth="1"/>
    <col min="3" max="3" width="21" customWidth="1"/>
  </cols>
  <sheetData>
    <row r="1" spans="1:15" ht="18.75" x14ac:dyDescent="0.3">
      <c r="A1" s="66" t="s">
        <v>0</v>
      </c>
      <c r="B1" s="66"/>
      <c r="C1" s="66"/>
    </row>
    <row r="2" spans="1:15" ht="18.75" x14ac:dyDescent="0.3">
      <c r="A2" s="66" t="s">
        <v>1</v>
      </c>
      <c r="B2" s="66"/>
      <c r="C2" s="66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2689.41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5" t="s">
        <v>4</v>
      </c>
      <c r="B5" s="8" t="s">
        <v>5</v>
      </c>
      <c r="C5" s="9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8.75" x14ac:dyDescent="0.4">
      <c r="A6" s="5" t="s">
        <v>7</v>
      </c>
      <c r="B6" s="5"/>
      <c r="C6" s="11">
        <v>45413</v>
      </c>
      <c r="H6" s="12"/>
      <c r="I6" s="12"/>
      <c r="J6" s="12"/>
      <c r="K6" s="12"/>
      <c r="L6" s="12"/>
      <c r="M6" s="12"/>
    </row>
    <row r="7" spans="1:15" ht="18.75" x14ac:dyDescent="0.4">
      <c r="A7" s="5" t="s">
        <v>8</v>
      </c>
      <c r="B7" s="13" t="s">
        <v>9</v>
      </c>
      <c r="C7" s="14" t="s">
        <v>10</v>
      </c>
      <c r="E7" s="12"/>
      <c r="F7" s="12"/>
      <c r="G7" s="12"/>
    </row>
    <row r="8" spans="1:15" x14ac:dyDescent="0.25">
      <c r="A8" s="5" t="s">
        <v>11</v>
      </c>
      <c r="B8" s="15" t="s">
        <v>12</v>
      </c>
      <c r="C8" s="16"/>
    </row>
    <row r="9" spans="1:15" x14ac:dyDescent="0.25">
      <c r="A9" s="1" t="s">
        <v>13</v>
      </c>
      <c r="B9" s="2"/>
      <c r="C9" s="3"/>
    </row>
    <row r="10" spans="1:15" x14ac:dyDescent="0.25">
      <c r="A10" s="17" t="s">
        <v>14</v>
      </c>
      <c r="B10" s="18" t="s">
        <v>15</v>
      </c>
      <c r="C10" s="18" t="s">
        <v>16</v>
      </c>
    </row>
    <row r="11" spans="1:15" x14ac:dyDescent="0.25">
      <c r="A11" s="5" t="s">
        <v>17</v>
      </c>
      <c r="B11" s="5">
        <v>1</v>
      </c>
      <c r="C11" s="19">
        <f>C4</f>
        <v>2689.41</v>
      </c>
    </row>
    <row r="12" spans="1:15" x14ac:dyDescent="0.25">
      <c r="A12" s="5" t="s">
        <v>18</v>
      </c>
      <c r="B12" s="20">
        <v>0.2</v>
      </c>
      <c r="C12" s="21">
        <f>1518*B12</f>
        <v>303.60000000000002</v>
      </c>
    </row>
    <row r="13" spans="1:15" x14ac:dyDescent="0.25">
      <c r="A13" s="5" t="s">
        <v>19</v>
      </c>
      <c r="B13" s="20">
        <v>0</v>
      </c>
      <c r="C13" s="5"/>
    </row>
    <row r="14" spans="1:15" ht="15.75" customHeight="1" x14ac:dyDescent="0.25">
      <c r="A14" s="5" t="s">
        <v>20</v>
      </c>
      <c r="B14" s="20">
        <v>0</v>
      </c>
      <c r="C14" s="5"/>
    </row>
    <row r="15" spans="1:15" x14ac:dyDescent="0.25">
      <c r="A15" s="1" t="s">
        <v>21</v>
      </c>
      <c r="B15" s="2"/>
      <c r="C15" s="22">
        <f>SUM(C11:C14)</f>
        <v>2993.0099999999998</v>
      </c>
    </row>
    <row r="16" spans="1:15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598.60199999999998</v>
      </c>
    </row>
    <row r="19" spans="1:3" x14ac:dyDescent="0.25">
      <c r="A19" s="17" t="s">
        <v>25</v>
      </c>
      <c r="B19" s="23">
        <v>0.08</v>
      </c>
      <c r="C19" s="24">
        <f t="shared" si="0"/>
        <v>239.4408</v>
      </c>
    </row>
    <row r="20" spans="1:3" x14ac:dyDescent="0.25">
      <c r="A20" s="17" t="s">
        <v>26</v>
      </c>
      <c r="B20" s="23">
        <v>1.4999999999999999E-2</v>
      </c>
      <c r="C20" s="24">
        <f t="shared" si="0"/>
        <v>44.895149999999994</v>
      </c>
    </row>
    <row r="21" spans="1:3" x14ac:dyDescent="0.25">
      <c r="A21" s="17" t="s">
        <v>27</v>
      </c>
      <c r="B21" s="23">
        <v>0.01</v>
      </c>
      <c r="C21" s="24">
        <f t="shared" si="0"/>
        <v>29.930099999999999</v>
      </c>
    </row>
    <row r="22" spans="1:3" x14ac:dyDescent="0.25">
      <c r="A22" s="17" t="s">
        <v>28</v>
      </c>
      <c r="B22" s="23">
        <v>6.0000000000000001E-3</v>
      </c>
      <c r="C22" s="24">
        <f t="shared" si="0"/>
        <v>17.95806</v>
      </c>
    </row>
    <row r="23" spans="1:3" x14ac:dyDescent="0.25">
      <c r="A23" s="17" t="s">
        <v>29</v>
      </c>
      <c r="B23" s="23">
        <v>2E-3</v>
      </c>
      <c r="C23" s="24">
        <f t="shared" si="0"/>
        <v>5.9860199999999999</v>
      </c>
    </row>
    <row r="24" spans="1:3" x14ac:dyDescent="0.25">
      <c r="A24" s="17" t="s">
        <v>30</v>
      </c>
      <c r="B24" s="23">
        <v>2.5000000000000001E-2</v>
      </c>
      <c r="C24" s="24">
        <f t="shared" si="0"/>
        <v>74.825249999999997</v>
      </c>
    </row>
    <row r="25" spans="1:3" x14ac:dyDescent="0.25">
      <c r="A25" s="17" t="s">
        <v>31</v>
      </c>
      <c r="B25" s="23">
        <v>0.03</v>
      </c>
      <c r="C25" s="24">
        <f t="shared" si="0"/>
        <v>89.790299999999988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1101.42768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8.3333333333333329E-2</v>
      </c>
      <c r="C28" s="24">
        <f t="shared" ref="C28:C35" si="1">$C$15*B28</f>
        <v>249.41749999999996</v>
      </c>
    </row>
    <row r="29" spans="1:3" x14ac:dyDescent="0.25">
      <c r="A29" s="5" t="s">
        <v>35</v>
      </c>
      <c r="B29" s="28">
        <v>0.1111111111111111</v>
      </c>
      <c r="C29" s="24">
        <f t="shared" si="1"/>
        <v>332.55666666666662</v>
      </c>
    </row>
    <row r="30" spans="1:3" x14ac:dyDescent="0.25">
      <c r="A30" s="5" t="s">
        <v>36</v>
      </c>
      <c r="B30" s="28">
        <v>1.9444444444444445E-2</v>
      </c>
      <c r="C30" s="24">
        <f t="shared" si="1"/>
        <v>58.197416666666662</v>
      </c>
    </row>
    <row r="31" spans="1:3" x14ac:dyDescent="0.25">
      <c r="A31" s="5" t="s">
        <v>37</v>
      </c>
      <c r="B31" s="28">
        <v>1.3888888888888888E-2</v>
      </c>
      <c r="C31" s="24">
        <f t="shared" si="1"/>
        <v>41.569583333333327</v>
      </c>
    </row>
    <row r="32" spans="1:3" x14ac:dyDescent="0.25">
      <c r="A32" s="5" t="s">
        <v>38</v>
      </c>
      <c r="B32" s="28">
        <v>3.3333333333333331E-3</v>
      </c>
      <c r="C32" s="24">
        <f t="shared" si="1"/>
        <v>9.9766999999999992</v>
      </c>
    </row>
    <row r="33" spans="1:3" x14ac:dyDescent="0.25">
      <c r="A33" s="5" t="s">
        <v>39</v>
      </c>
      <c r="B33" s="28">
        <v>2.7777777777777779E-3</v>
      </c>
      <c r="C33" s="24">
        <f t="shared" si="1"/>
        <v>8.3139166666666657</v>
      </c>
    </row>
    <row r="34" spans="1:3" x14ac:dyDescent="0.25">
      <c r="A34" s="5" t="s">
        <v>40</v>
      </c>
      <c r="B34" s="28">
        <v>7.3999260000000007E-4</v>
      </c>
      <c r="C34" s="24">
        <f t="shared" si="1"/>
        <v>2.2148052517260002</v>
      </c>
    </row>
    <row r="35" spans="1:3" x14ac:dyDescent="0.25">
      <c r="A35" s="5" t="s">
        <v>41</v>
      </c>
      <c r="B35" s="28">
        <v>2.0833333333333332E-4</v>
      </c>
      <c r="C35" s="24">
        <f t="shared" si="1"/>
        <v>0.62354374999999995</v>
      </c>
    </row>
    <row r="36" spans="1:3" x14ac:dyDescent="0.25">
      <c r="A36" s="2" t="s">
        <v>42</v>
      </c>
      <c r="B36" s="29">
        <f>SUM(B28:B35)</f>
        <v>0.23483721482222217</v>
      </c>
      <c r="C36" s="30">
        <f>SUM(C28:C35)</f>
        <v>702.87013233505922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12.480851699999999</v>
      </c>
    </row>
    <row r="39" spans="1:3" x14ac:dyDescent="0.25">
      <c r="A39" s="5" t="s">
        <v>45</v>
      </c>
      <c r="B39" s="28">
        <v>1.67E-3</v>
      </c>
      <c r="C39" s="24">
        <f t="shared" si="2"/>
        <v>4.9983266999999998</v>
      </c>
    </row>
    <row r="40" spans="1:3" x14ac:dyDescent="0.25">
      <c r="A40" s="5" t="s">
        <v>46</v>
      </c>
      <c r="B40" s="23">
        <v>3.2000000000000001E-2</v>
      </c>
      <c r="C40" s="24">
        <f t="shared" si="2"/>
        <v>95.776319999999998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113.25549839999999</v>
      </c>
    </row>
    <row r="42" spans="1:3" x14ac:dyDescent="0.25">
      <c r="A42" s="5" t="s">
        <v>48</v>
      </c>
      <c r="B42" s="27"/>
      <c r="C42" s="5"/>
    </row>
    <row r="43" spans="1:3" ht="18" customHeight="1" x14ac:dyDescent="0.25">
      <c r="A43" s="5" t="s">
        <v>49</v>
      </c>
      <c r="B43" s="31">
        <f>B36*B26</f>
        <v>8.6420095054577789E-2</v>
      </c>
      <c r="C43" s="24">
        <f t="shared" ref="C43:C44" si="3">$C$15*B43</f>
        <v>258.65620869930183</v>
      </c>
    </row>
    <row r="44" spans="1:3" ht="30" x14ac:dyDescent="0.25">
      <c r="A44" s="32" t="s">
        <v>50</v>
      </c>
      <c r="B44" s="28">
        <v>2.7299999999999998E-3</v>
      </c>
      <c r="C44" s="33">
        <f t="shared" si="3"/>
        <v>8.1709172999999993</v>
      </c>
    </row>
    <row r="45" spans="1:3" x14ac:dyDescent="0.25">
      <c r="A45" s="34" t="s">
        <v>51</v>
      </c>
      <c r="B45" s="25">
        <f>SUM(B43:B44)</f>
        <v>8.9150095054577785E-2</v>
      </c>
      <c r="C45" s="30">
        <f>SUM(C43:C44)</f>
        <v>266.82712599930181</v>
      </c>
    </row>
    <row r="46" spans="1:3" x14ac:dyDescent="0.25">
      <c r="A46" s="5" t="s">
        <v>52</v>
      </c>
      <c r="B46" s="27"/>
      <c r="C46" s="5"/>
    </row>
    <row r="47" spans="1:3" ht="15.75" customHeight="1" x14ac:dyDescent="0.25">
      <c r="A47" s="5" t="s">
        <v>53</v>
      </c>
      <c r="B47" s="28">
        <v>3.3E-4</v>
      </c>
      <c r="C47" s="24">
        <f t="shared" ref="C47:C48" si="4">$C$15*B47</f>
        <v>0.98769329999999989</v>
      </c>
    </row>
    <row r="48" spans="1:3" ht="45" x14ac:dyDescent="0.25">
      <c r="A48" s="35" t="s">
        <v>54</v>
      </c>
      <c r="B48" s="28">
        <v>2.5999999999999998E-4</v>
      </c>
      <c r="C48" s="36">
        <f t="shared" si="4"/>
        <v>0.77818259999999984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1.7658758999999997</v>
      </c>
    </row>
    <row r="50" spans="1:3" x14ac:dyDescent="0.25">
      <c r="A50" s="2" t="s">
        <v>56</v>
      </c>
      <c r="B50" s="37">
        <f>SUM(B49,B45,B41,B36,B26)</f>
        <v>0.73041730987680009</v>
      </c>
      <c r="C50" s="38">
        <f>SUM(C49,C45,C41,C36,C26)</f>
        <v>2186.146312634361</v>
      </c>
    </row>
    <row r="51" spans="1:3" x14ac:dyDescent="0.25">
      <c r="A51" s="67" t="s">
        <v>57</v>
      </c>
      <c r="B51" s="67"/>
      <c r="C51" s="67"/>
    </row>
    <row r="52" spans="1:3" x14ac:dyDescent="0.25">
      <c r="A52" s="2" t="s">
        <v>58</v>
      </c>
      <c r="B52" s="39"/>
      <c r="C52" s="38">
        <f>SUM(C50,C15)</f>
        <v>5179.1563126343608</v>
      </c>
    </row>
    <row r="53" spans="1:3" x14ac:dyDescent="0.25">
      <c r="A53" s="67"/>
      <c r="B53" s="67"/>
      <c r="C53" s="67"/>
    </row>
    <row r="54" spans="1:3" x14ac:dyDescent="0.25">
      <c r="A54" s="2" t="s">
        <v>59</v>
      </c>
      <c r="B54" s="40"/>
      <c r="C54" s="41"/>
    </row>
    <row r="55" spans="1:3" x14ac:dyDescent="0.25">
      <c r="A55" s="5" t="s">
        <v>60</v>
      </c>
      <c r="B55" s="27"/>
      <c r="C55" s="5" t="s">
        <v>16</v>
      </c>
    </row>
    <row r="56" spans="1:3" x14ac:dyDescent="0.25">
      <c r="A56" s="5" t="s">
        <v>61</v>
      </c>
      <c r="B56" s="42">
        <f>B89</f>
        <v>366.6354</v>
      </c>
      <c r="C56" s="42">
        <f>B89</f>
        <v>366.6354</v>
      </c>
    </row>
    <row r="57" spans="1:3" x14ac:dyDescent="0.25">
      <c r="A57" s="43" t="s">
        <v>62</v>
      </c>
      <c r="B57" s="44">
        <v>330</v>
      </c>
      <c r="C57" s="44">
        <f>B57/12</f>
        <v>27.5</v>
      </c>
    </row>
    <row r="58" spans="1:3" x14ac:dyDescent="0.25">
      <c r="A58" s="43" t="s">
        <v>63</v>
      </c>
      <c r="B58" s="44">
        <v>60</v>
      </c>
      <c r="C58" s="44">
        <f t="shared" ref="C58:C59" si="5">B58</f>
        <v>60</v>
      </c>
    </row>
    <row r="59" spans="1:3" x14ac:dyDescent="0.25">
      <c r="A59" s="43" t="s">
        <v>64</v>
      </c>
      <c r="B59" s="44">
        <v>60</v>
      </c>
      <c r="C59" s="44">
        <f t="shared" si="5"/>
        <v>60</v>
      </c>
    </row>
    <row r="60" spans="1:3" x14ac:dyDescent="0.25">
      <c r="A60" s="43" t="s">
        <v>65</v>
      </c>
      <c r="B60" s="44">
        <v>60</v>
      </c>
      <c r="C60" s="44">
        <v>60</v>
      </c>
    </row>
    <row r="61" spans="1:3" x14ac:dyDescent="0.25">
      <c r="A61" s="2" t="s">
        <v>66</v>
      </c>
      <c r="B61" s="45">
        <f>SUM(B56:B59)</f>
        <v>816.6354</v>
      </c>
      <c r="C61" s="38">
        <f>SUM(C57+C58+C59+C56+C60)</f>
        <v>574.1354</v>
      </c>
    </row>
    <row r="62" spans="1:3" x14ac:dyDescent="0.25">
      <c r="A62" s="67"/>
      <c r="B62" s="67"/>
      <c r="C62" s="67"/>
    </row>
    <row r="63" spans="1:3" x14ac:dyDescent="0.25">
      <c r="A63" s="2" t="s">
        <v>67</v>
      </c>
      <c r="B63" s="41"/>
      <c r="C63" s="38">
        <f>SUM(C61,C52)</f>
        <v>5753.2917126343609</v>
      </c>
    </row>
    <row r="64" spans="1:3" x14ac:dyDescent="0.25">
      <c r="A64" s="67"/>
      <c r="B64" s="67"/>
      <c r="C64" s="67"/>
    </row>
    <row r="65" spans="1:3" x14ac:dyDescent="0.25">
      <c r="A65" s="2" t="s">
        <v>68</v>
      </c>
      <c r="B65" s="2"/>
      <c r="C65" s="41"/>
    </row>
    <row r="66" spans="1:3" x14ac:dyDescent="0.25">
      <c r="A66" s="5" t="s">
        <v>69</v>
      </c>
      <c r="B66" s="5"/>
      <c r="C66" s="46" t="s">
        <v>16</v>
      </c>
    </row>
    <row r="67" spans="1:3" x14ac:dyDescent="0.25">
      <c r="A67" s="5" t="s">
        <v>70</v>
      </c>
      <c r="B67" s="47">
        <v>0.05</v>
      </c>
      <c r="C67" s="24">
        <f t="shared" ref="C67:C68" si="6">$C$63*B67</f>
        <v>287.66458563171807</v>
      </c>
    </row>
    <row r="68" spans="1:3" x14ac:dyDescent="0.25">
      <c r="A68" s="5" t="s">
        <v>71</v>
      </c>
      <c r="B68" s="47">
        <v>7.4999999999999997E-2</v>
      </c>
      <c r="C68" s="24">
        <f t="shared" si="6"/>
        <v>431.49687844757705</v>
      </c>
    </row>
    <row r="69" spans="1:3" x14ac:dyDescent="0.25">
      <c r="A69" s="2" t="s">
        <v>72</v>
      </c>
      <c r="B69" s="48">
        <f>SUM(B67:B68)</f>
        <v>0.125</v>
      </c>
      <c r="C69" s="38">
        <f>SUM(C67:C68)</f>
        <v>719.16146407929511</v>
      </c>
    </row>
    <row r="70" spans="1:3" x14ac:dyDescent="0.25">
      <c r="A70" s="67"/>
      <c r="B70" s="67"/>
      <c r="C70" s="67"/>
    </row>
    <row r="71" spans="1:3" x14ac:dyDescent="0.25">
      <c r="A71" s="2" t="s">
        <v>73</v>
      </c>
      <c r="B71" s="41"/>
      <c r="C71" s="38">
        <f>SUM(C69,C63)</f>
        <v>6472.4531767136559</v>
      </c>
    </row>
    <row r="72" spans="1:3" x14ac:dyDescent="0.25">
      <c r="A72" s="67"/>
      <c r="B72" s="67"/>
      <c r="C72" s="67"/>
    </row>
    <row r="73" spans="1:3" x14ac:dyDescent="0.25">
      <c r="A73" s="2" t="s">
        <v>74</v>
      </c>
      <c r="B73" s="2"/>
      <c r="C73" s="41"/>
    </row>
    <row r="74" spans="1:3" x14ac:dyDescent="0.25">
      <c r="A74" s="5" t="s">
        <v>75</v>
      </c>
      <c r="B74" s="5"/>
      <c r="C74" s="18" t="s">
        <v>16</v>
      </c>
    </row>
    <row r="75" spans="1:3" x14ac:dyDescent="0.25">
      <c r="A75" s="5" t="s">
        <v>76</v>
      </c>
      <c r="B75" s="47">
        <v>0.03</v>
      </c>
      <c r="C75" s="24">
        <f t="shared" ref="C75:C79" si="7">$C$71*B75</f>
        <v>194.17359530140968</v>
      </c>
    </row>
    <row r="76" spans="1:3" x14ac:dyDescent="0.25">
      <c r="A76" s="5" t="s">
        <v>77</v>
      </c>
      <c r="B76" s="47">
        <v>6.4999999999999997E-3</v>
      </c>
      <c r="C76" s="24">
        <f t="shared" si="7"/>
        <v>42.070945648638762</v>
      </c>
    </row>
    <row r="77" spans="1:3" x14ac:dyDescent="0.25">
      <c r="A77" s="5" t="s">
        <v>78</v>
      </c>
      <c r="B77" s="47">
        <v>4.8000000000000001E-2</v>
      </c>
      <c r="C77" s="24">
        <f t="shared" si="7"/>
        <v>310.67775248225547</v>
      </c>
    </row>
    <row r="78" spans="1:3" x14ac:dyDescent="0.25">
      <c r="A78" s="5" t="s">
        <v>79</v>
      </c>
      <c r="B78" s="47">
        <v>2.8799999999999999E-2</v>
      </c>
      <c r="C78" s="24">
        <f t="shared" si="7"/>
        <v>186.40665148935329</v>
      </c>
    </row>
    <row r="79" spans="1:3" x14ac:dyDescent="0.25">
      <c r="A79" s="5" t="s">
        <v>80</v>
      </c>
      <c r="B79" s="47">
        <v>0.03</v>
      </c>
      <c r="C79" s="24">
        <f t="shared" si="7"/>
        <v>194.17359530140968</v>
      </c>
    </row>
    <row r="80" spans="1:3" x14ac:dyDescent="0.25">
      <c r="A80" s="2" t="s">
        <v>81</v>
      </c>
      <c r="B80" s="48">
        <f>SUM(B75:B79)</f>
        <v>0.14329999999999998</v>
      </c>
      <c r="C80" s="38">
        <f>SUM(C75:C79)</f>
        <v>927.50254022306694</v>
      </c>
    </row>
    <row r="81" spans="1:5" s="49" customFormat="1" x14ac:dyDescent="0.25">
      <c r="A81" s="50" t="s">
        <v>82</v>
      </c>
      <c r="B81" s="51"/>
      <c r="C81" s="52">
        <f>SUM(C80,C71)</f>
        <v>7399.9557169367226</v>
      </c>
      <c r="E81" s="53"/>
    </row>
    <row r="82" spans="1:5" x14ac:dyDescent="0.25">
      <c r="A82" s="50" t="s">
        <v>83</v>
      </c>
      <c r="B82" s="51"/>
      <c r="C82" s="52">
        <f>C81*12</f>
        <v>88799.468603240675</v>
      </c>
    </row>
    <row r="83" spans="1:5" x14ac:dyDescent="0.25">
      <c r="A83" s="54"/>
    </row>
    <row r="84" spans="1:5" x14ac:dyDescent="0.25">
      <c r="A84" s="68" t="s">
        <v>84</v>
      </c>
      <c r="B84" s="69"/>
    </row>
    <row r="85" spans="1:5" x14ac:dyDescent="0.25">
      <c r="A85" s="55" t="s">
        <v>85</v>
      </c>
      <c r="B85" s="56">
        <v>6</v>
      </c>
    </row>
    <row r="86" spans="1:5" x14ac:dyDescent="0.25">
      <c r="A86" s="57" t="s">
        <v>86</v>
      </c>
      <c r="B86" s="58">
        <f>B85*4</f>
        <v>24</v>
      </c>
      <c r="D86" s="59"/>
    </row>
    <row r="87" spans="1:5" x14ac:dyDescent="0.25">
      <c r="A87" s="60" t="s">
        <v>87</v>
      </c>
      <c r="B87" s="61">
        <f>B86*22</f>
        <v>528</v>
      </c>
    </row>
    <row r="88" spans="1:5" x14ac:dyDescent="0.25">
      <c r="A88" s="60" t="s">
        <v>88</v>
      </c>
      <c r="B88" s="62">
        <f>C4*6%</f>
        <v>161.3646</v>
      </c>
      <c r="D88" s="59"/>
    </row>
    <row r="89" spans="1:5" x14ac:dyDescent="0.25">
      <c r="A89" s="63" t="s">
        <v>89</v>
      </c>
      <c r="B89" s="64">
        <f>B87-B88</f>
        <v>366.6354</v>
      </c>
    </row>
  </sheetData>
  <mergeCells count="9">
    <mergeCell ref="A64:C64"/>
    <mergeCell ref="A70:C70"/>
    <mergeCell ref="A72:C72"/>
    <mergeCell ref="A84:B84"/>
    <mergeCell ref="A1:C1"/>
    <mergeCell ref="A2:C2"/>
    <mergeCell ref="A51:C51"/>
    <mergeCell ref="A53:C53"/>
    <mergeCell ref="A62:C62"/>
  </mergeCells>
  <pageMargins left="0.70866141732283461" right="0.70866141732283461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70"/>
  <sheetViews>
    <sheetView tabSelected="1" workbookViewId="0">
      <selection activeCell="C10" sqref="C10"/>
    </sheetView>
  </sheetViews>
  <sheetFormatPr defaultRowHeight="15" x14ac:dyDescent="0.25"/>
  <cols>
    <col min="1" max="1" width="50.5703125" customWidth="1"/>
    <col min="2" max="2" width="27.5703125" customWidth="1"/>
    <col min="3" max="3" width="17" bestFit="1"/>
  </cols>
  <sheetData>
    <row r="1" spans="1:3" ht="18.75" x14ac:dyDescent="0.3">
      <c r="A1" s="66" t="s">
        <v>0</v>
      </c>
      <c r="B1" s="66"/>
      <c r="C1" s="66"/>
    </row>
    <row r="2" spans="1:3" ht="18.75" x14ac:dyDescent="0.3">
      <c r="A2" s="66" t="s">
        <v>90</v>
      </c>
      <c r="B2" s="66"/>
      <c r="C2" s="66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2689.41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45413</v>
      </c>
    </row>
    <row r="7" spans="1:3" x14ac:dyDescent="0.25">
      <c r="A7" s="5" t="s">
        <v>8</v>
      </c>
      <c r="B7" s="13" t="s">
        <v>9</v>
      </c>
      <c r="C7" s="14" t="s">
        <v>91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92</v>
      </c>
      <c r="B11" s="5">
        <v>1</v>
      </c>
      <c r="C11" s="19">
        <f>C4/220</f>
        <v>12.224590909090908</v>
      </c>
    </row>
    <row r="12" spans="1:3" x14ac:dyDescent="0.25">
      <c r="A12" s="5" t="s">
        <v>93</v>
      </c>
      <c r="B12" s="20">
        <v>0.2</v>
      </c>
      <c r="C12" s="21">
        <f>(1518*B12)/220</f>
        <v>1.3800000000000001</v>
      </c>
    </row>
    <row r="13" spans="1:3" x14ac:dyDescent="0.25">
      <c r="A13" s="5" t="s">
        <v>94</v>
      </c>
      <c r="B13" s="20">
        <v>0.5</v>
      </c>
      <c r="C13" s="21">
        <f>(C12+C11)*B13</f>
        <v>6.8022954545454546</v>
      </c>
    </row>
    <row r="14" spans="1:3" x14ac:dyDescent="0.25">
      <c r="A14" s="1" t="s">
        <v>21</v>
      </c>
      <c r="B14" s="2"/>
      <c r="C14" s="22">
        <f>SUM(C11:C13)</f>
        <v>20.406886363636364</v>
      </c>
    </row>
    <row r="15" spans="1:3" x14ac:dyDescent="0.25">
      <c r="A15" s="17" t="s">
        <v>22</v>
      </c>
      <c r="B15" s="5"/>
      <c r="C15" s="5"/>
    </row>
    <row r="16" spans="1:3" x14ac:dyDescent="0.25">
      <c r="A16" s="17" t="s">
        <v>23</v>
      </c>
      <c r="B16" s="5"/>
      <c r="C16" s="5"/>
    </row>
    <row r="17" spans="1:3" x14ac:dyDescent="0.25">
      <c r="A17" s="17" t="s">
        <v>24</v>
      </c>
      <c r="B17" s="23">
        <v>0.2</v>
      </c>
      <c r="C17" s="24">
        <f t="shared" ref="C17:C24" si="0">$C$14*B17</f>
        <v>4.0813772727272726</v>
      </c>
    </row>
    <row r="18" spans="1:3" x14ac:dyDescent="0.25">
      <c r="A18" s="17" t="s">
        <v>25</v>
      </c>
      <c r="B18" s="23">
        <v>0.08</v>
      </c>
      <c r="C18" s="24">
        <f t="shared" si="0"/>
        <v>1.6325509090909092</v>
      </c>
    </row>
    <row r="19" spans="1:3" x14ac:dyDescent="0.25">
      <c r="A19" s="17" t="s">
        <v>26</v>
      </c>
      <c r="B19" s="23">
        <v>1.4999999999999999E-2</v>
      </c>
      <c r="C19" s="24">
        <f t="shared" si="0"/>
        <v>0.30610329545454545</v>
      </c>
    </row>
    <row r="20" spans="1:3" x14ac:dyDescent="0.25">
      <c r="A20" s="17" t="s">
        <v>27</v>
      </c>
      <c r="B20" s="23">
        <v>0.01</v>
      </c>
      <c r="C20" s="24">
        <f t="shared" si="0"/>
        <v>0.20406886363636365</v>
      </c>
    </row>
    <row r="21" spans="1:3" x14ac:dyDescent="0.25">
      <c r="A21" s="17" t="s">
        <v>28</v>
      </c>
      <c r="B21" s="23">
        <v>6.0000000000000001E-3</v>
      </c>
      <c r="C21" s="24">
        <f t="shared" si="0"/>
        <v>0.12244131818181818</v>
      </c>
    </row>
    <row r="22" spans="1:3" x14ac:dyDescent="0.25">
      <c r="A22" s="17" t="s">
        <v>29</v>
      </c>
      <c r="B22" s="23">
        <v>2E-3</v>
      </c>
      <c r="C22" s="24">
        <f t="shared" si="0"/>
        <v>4.0813772727272726E-2</v>
      </c>
    </row>
    <row r="23" spans="1:3" x14ac:dyDescent="0.25">
      <c r="A23" s="17" t="s">
        <v>30</v>
      </c>
      <c r="B23" s="23">
        <v>2.5000000000000001E-2</v>
      </c>
      <c r="C23" s="24">
        <f t="shared" si="0"/>
        <v>0.51017215909090907</v>
      </c>
    </row>
    <row r="24" spans="1:3" x14ac:dyDescent="0.25">
      <c r="A24" s="17" t="s">
        <v>31</v>
      </c>
      <c r="B24" s="23">
        <v>0.03</v>
      </c>
      <c r="C24" s="24">
        <f t="shared" si="0"/>
        <v>0.61220659090909091</v>
      </c>
    </row>
    <row r="25" spans="1:3" x14ac:dyDescent="0.25">
      <c r="A25" s="2" t="s">
        <v>32</v>
      </c>
      <c r="B25" s="25">
        <f>SUM(B17:B24)</f>
        <v>0.3680000000000001</v>
      </c>
      <c r="C25" s="26">
        <f>SUM(C17:C24)</f>
        <v>7.5097341818181818</v>
      </c>
    </row>
    <row r="26" spans="1:3" x14ac:dyDescent="0.25">
      <c r="A26" s="17" t="s">
        <v>33</v>
      </c>
      <c r="B26" s="27"/>
      <c r="C26" s="5"/>
    </row>
    <row r="27" spans="1:3" x14ac:dyDescent="0.25">
      <c r="A27" s="5" t="s">
        <v>34</v>
      </c>
      <c r="B27" s="28">
        <v>8.3333333333333329E-2</v>
      </c>
      <c r="C27" s="24">
        <f t="shared" ref="C27:C34" si="1">$C$14*B27</f>
        <v>1.7005738636363636</v>
      </c>
    </row>
    <row r="28" spans="1:3" x14ac:dyDescent="0.25">
      <c r="A28" s="5" t="s">
        <v>35</v>
      </c>
      <c r="B28" s="28">
        <v>0.1111111111111111</v>
      </c>
      <c r="C28" s="24">
        <f t="shared" si="1"/>
        <v>2.267431818181818</v>
      </c>
    </row>
    <row r="29" spans="1:3" x14ac:dyDescent="0.25">
      <c r="A29" s="5" t="s">
        <v>36</v>
      </c>
      <c r="B29" s="28">
        <v>1.9444444444444445E-2</v>
      </c>
      <c r="C29" s="24">
        <f t="shared" si="1"/>
        <v>0.39680056818181819</v>
      </c>
    </row>
    <row r="30" spans="1:3" x14ac:dyDescent="0.25">
      <c r="A30" s="5" t="s">
        <v>37</v>
      </c>
      <c r="B30" s="28">
        <v>1.3888888888888888E-2</v>
      </c>
      <c r="C30" s="24">
        <f t="shared" si="1"/>
        <v>0.28342897727272726</v>
      </c>
    </row>
    <row r="31" spans="1:3" x14ac:dyDescent="0.25">
      <c r="A31" s="5" t="s">
        <v>38</v>
      </c>
      <c r="B31" s="28">
        <v>3.3333333333333331E-3</v>
      </c>
      <c r="C31" s="24">
        <f t="shared" si="1"/>
        <v>6.8022954545454539E-2</v>
      </c>
    </row>
    <row r="32" spans="1:3" x14ac:dyDescent="0.25">
      <c r="A32" s="5" t="s">
        <v>39</v>
      </c>
      <c r="B32" s="28">
        <v>2.7777777777777779E-3</v>
      </c>
      <c r="C32" s="24">
        <f t="shared" si="1"/>
        <v>5.6685795454545454E-2</v>
      </c>
    </row>
    <row r="33" spans="1:3" x14ac:dyDescent="0.25">
      <c r="A33" s="5" t="s">
        <v>40</v>
      </c>
      <c r="B33" s="28">
        <v>7.3999260000000007E-4</v>
      </c>
      <c r="C33" s="24">
        <f t="shared" si="1"/>
        <v>1.510094489813182E-2</v>
      </c>
    </row>
    <row r="34" spans="1:3" x14ac:dyDescent="0.25">
      <c r="A34" s="5" t="s">
        <v>41</v>
      </c>
      <c r="B34" s="28">
        <v>2.0833333333333332E-4</v>
      </c>
      <c r="C34" s="24">
        <f t="shared" si="1"/>
        <v>4.2514346590909087E-3</v>
      </c>
    </row>
    <row r="35" spans="1:3" x14ac:dyDescent="0.25">
      <c r="A35" s="2" t="s">
        <v>42</v>
      </c>
      <c r="B35" s="29">
        <f>SUM(B27:B34)</f>
        <v>0.23483721482222217</v>
      </c>
      <c r="C35" s="30">
        <f>SUM(C27:C34)</f>
        <v>4.7922963568299499</v>
      </c>
    </row>
    <row r="36" spans="1:3" x14ac:dyDescent="0.25">
      <c r="A36" s="5" t="s">
        <v>43</v>
      </c>
      <c r="B36" s="27"/>
      <c r="C36" s="5"/>
    </row>
    <row r="37" spans="1:3" x14ac:dyDescent="0.25">
      <c r="A37" s="5" t="s">
        <v>44</v>
      </c>
      <c r="B37" s="28">
        <v>4.1700000000000001E-3</v>
      </c>
      <c r="C37" s="24">
        <f t="shared" ref="C37:C39" si="2">$C$14*B37</f>
        <v>8.5096716136363645E-2</v>
      </c>
    </row>
    <row r="38" spans="1:3" x14ac:dyDescent="0.25">
      <c r="A38" s="5" t="s">
        <v>45</v>
      </c>
      <c r="B38" s="28">
        <v>1.67E-3</v>
      </c>
      <c r="C38" s="24">
        <f t="shared" si="2"/>
        <v>3.4079500227272727E-2</v>
      </c>
    </row>
    <row r="39" spans="1:3" x14ac:dyDescent="0.25">
      <c r="A39" s="5" t="s">
        <v>46</v>
      </c>
      <c r="B39" s="23">
        <v>3.2000000000000001E-2</v>
      </c>
      <c r="C39" s="24">
        <f t="shared" si="2"/>
        <v>0.65302036363636362</v>
      </c>
    </row>
    <row r="40" spans="1:3" x14ac:dyDescent="0.25">
      <c r="A40" s="2" t="s">
        <v>47</v>
      </c>
      <c r="B40" s="25">
        <f>SUM(B37:B39)</f>
        <v>3.7839999999999999E-2</v>
      </c>
      <c r="C40" s="26">
        <f>SUM(C37:C39)</f>
        <v>0.77219658000000002</v>
      </c>
    </row>
    <row r="41" spans="1:3" x14ac:dyDescent="0.25">
      <c r="A41" s="5" t="s">
        <v>48</v>
      </c>
      <c r="B41" s="27"/>
      <c r="C41" s="5"/>
    </row>
    <row r="42" spans="1:3" x14ac:dyDescent="0.25">
      <c r="A42" s="5" t="s">
        <v>49</v>
      </c>
      <c r="B42" s="31">
        <f>B35*B25</f>
        <v>8.6420095054577789E-2</v>
      </c>
      <c r="C42" s="24">
        <f t="shared" ref="C42:C43" si="3">$C$14*B42</f>
        <v>1.7635650593134218</v>
      </c>
    </row>
    <row r="43" spans="1:3" ht="34.5" customHeight="1" x14ac:dyDescent="0.25">
      <c r="A43" s="32" t="s">
        <v>50</v>
      </c>
      <c r="B43" s="28">
        <v>2.7299999999999998E-3</v>
      </c>
      <c r="C43" s="33">
        <f t="shared" si="3"/>
        <v>5.5710799772727269E-2</v>
      </c>
    </row>
    <row r="44" spans="1:3" x14ac:dyDescent="0.25">
      <c r="A44" s="34" t="s">
        <v>51</v>
      </c>
      <c r="B44" s="25">
        <f>SUM(B42:B43)</f>
        <v>8.9150095054577785E-2</v>
      </c>
      <c r="C44" s="30">
        <f>SUM(C42:C43)</f>
        <v>1.8192758590861491</v>
      </c>
    </row>
    <row r="45" spans="1:3" x14ac:dyDescent="0.25">
      <c r="A45" s="5" t="s">
        <v>52</v>
      </c>
      <c r="B45" s="27"/>
      <c r="C45" s="5"/>
    </row>
    <row r="46" spans="1:3" x14ac:dyDescent="0.25">
      <c r="A46" s="5" t="s">
        <v>53</v>
      </c>
      <c r="B46" s="28">
        <v>3.3E-4</v>
      </c>
      <c r="C46" s="24">
        <f t="shared" ref="C46:C47" si="4">$C$14*B46</f>
        <v>6.7342725000000001E-3</v>
      </c>
    </row>
    <row r="47" spans="1:3" ht="24.75" customHeight="1" x14ac:dyDescent="0.25">
      <c r="A47" s="35" t="s">
        <v>54</v>
      </c>
      <c r="B47" s="28">
        <v>2.5999999999999998E-4</v>
      </c>
      <c r="C47" s="36">
        <f t="shared" si="4"/>
        <v>5.3057904545454537E-3</v>
      </c>
    </row>
    <row r="48" spans="1:3" x14ac:dyDescent="0.25">
      <c r="A48" s="2" t="s">
        <v>55</v>
      </c>
      <c r="B48" s="29">
        <f>SUM(B46:B47)</f>
        <v>5.9000000000000003E-4</v>
      </c>
      <c r="C48" s="26">
        <f>SUM(C46:C47)</f>
        <v>1.2040062954545454E-2</v>
      </c>
    </row>
    <row r="49" spans="1:3" x14ac:dyDescent="0.25">
      <c r="A49" s="2" t="s">
        <v>56</v>
      </c>
      <c r="B49" s="37">
        <f>SUM(B48,B44,B40,B35,B25)</f>
        <v>0.73041730987680009</v>
      </c>
      <c r="C49" s="38">
        <f>SUM(C48,C44,C40,C35,C25)</f>
        <v>14.905543040688826</v>
      </c>
    </row>
    <row r="50" spans="1:3" x14ac:dyDescent="0.25">
      <c r="A50" s="70" t="s">
        <v>57</v>
      </c>
      <c r="B50" s="71"/>
      <c r="C50" s="72"/>
    </row>
    <row r="51" spans="1:3" x14ac:dyDescent="0.25">
      <c r="A51" s="2" t="s">
        <v>95</v>
      </c>
      <c r="B51" s="39"/>
      <c r="C51" s="38">
        <f>SUM(C49,C14)</f>
        <v>35.312429404325187</v>
      </c>
    </row>
    <row r="52" spans="1:3" x14ac:dyDescent="0.25">
      <c r="A52" s="70"/>
      <c r="B52" s="71"/>
      <c r="C52" s="72"/>
    </row>
    <row r="53" spans="1:3" x14ac:dyDescent="0.25">
      <c r="A53" s="1" t="s">
        <v>96</v>
      </c>
      <c r="B53" s="2"/>
      <c r="C53" s="41"/>
    </row>
    <row r="54" spans="1:3" x14ac:dyDescent="0.25">
      <c r="A54" s="5" t="s">
        <v>69</v>
      </c>
      <c r="B54" s="5"/>
      <c r="C54" s="46" t="s">
        <v>16</v>
      </c>
    </row>
    <row r="55" spans="1:3" x14ac:dyDescent="0.25">
      <c r="A55" s="5" t="s">
        <v>70</v>
      </c>
      <c r="B55" s="47">
        <v>0.05</v>
      </c>
      <c r="C55" s="24">
        <f t="shared" ref="C55:C56" si="5">$C$51*B55</f>
        <v>1.7656214702162594</v>
      </c>
    </row>
    <row r="56" spans="1:3" x14ac:dyDescent="0.25">
      <c r="A56" s="5" t="s">
        <v>71</v>
      </c>
      <c r="B56" s="47">
        <v>7.4999999999999997E-2</v>
      </c>
      <c r="C56" s="24">
        <f t="shared" si="5"/>
        <v>2.6484322053243887</v>
      </c>
    </row>
    <row r="57" spans="1:3" x14ac:dyDescent="0.25">
      <c r="A57" s="2" t="s">
        <v>72</v>
      </c>
      <c r="B57" s="48">
        <f>SUM(B55:B56)</f>
        <v>0.125</v>
      </c>
      <c r="C57" s="38">
        <f>SUM(C55:C56)</f>
        <v>4.4140536755406483</v>
      </c>
    </row>
    <row r="58" spans="1:3" x14ac:dyDescent="0.25">
      <c r="A58" s="70"/>
      <c r="B58" s="71"/>
      <c r="C58" s="72"/>
    </row>
    <row r="59" spans="1:3" x14ac:dyDescent="0.25">
      <c r="A59" s="2" t="s">
        <v>97</v>
      </c>
      <c r="B59" s="41"/>
      <c r="C59" s="38">
        <f>C57+C51</f>
        <v>39.726483079865837</v>
      </c>
    </row>
    <row r="60" spans="1:3" x14ac:dyDescent="0.25">
      <c r="A60" s="70"/>
      <c r="B60" s="71"/>
      <c r="C60" s="72"/>
    </row>
    <row r="61" spans="1:3" x14ac:dyDescent="0.25">
      <c r="A61" s="2" t="s">
        <v>98</v>
      </c>
      <c r="B61" s="2"/>
      <c r="C61" s="41"/>
    </row>
    <row r="62" spans="1:3" x14ac:dyDescent="0.25">
      <c r="A62" s="5" t="s">
        <v>75</v>
      </c>
      <c r="B62" s="5"/>
      <c r="C62" s="18" t="s">
        <v>16</v>
      </c>
    </row>
    <row r="63" spans="1:3" x14ac:dyDescent="0.25">
      <c r="A63" s="5" t="s">
        <v>76</v>
      </c>
      <c r="B63" s="47">
        <v>0.03</v>
      </c>
      <c r="C63" s="24">
        <f t="shared" ref="C63:C67" si="6">$C$59*B63</f>
        <v>1.1917944923959751</v>
      </c>
    </row>
    <row r="64" spans="1:3" x14ac:dyDescent="0.25">
      <c r="A64" s="5" t="s">
        <v>77</v>
      </c>
      <c r="B64" s="47">
        <v>6.4999999999999997E-3</v>
      </c>
      <c r="C64" s="24">
        <f t="shared" si="6"/>
        <v>0.25822214001912791</v>
      </c>
    </row>
    <row r="65" spans="1:3" x14ac:dyDescent="0.25">
      <c r="A65" s="5" t="s">
        <v>78</v>
      </c>
      <c r="B65" s="47">
        <v>4.8000000000000001E-2</v>
      </c>
      <c r="C65" s="24">
        <f t="shared" si="6"/>
        <v>1.9068711878335602</v>
      </c>
    </row>
    <row r="66" spans="1:3" x14ac:dyDescent="0.25">
      <c r="A66" s="5" t="s">
        <v>79</v>
      </c>
      <c r="B66" s="47">
        <v>2.8799999999999999E-2</v>
      </c>
      <c r="C66" s="24">
        <f t="shared" si="6"/>
        <v>1.1441227127001361</v>
      </c>
    </row>
    <row r="67" spans="1:3" x14ac:dyDescent="0.25">
      <c r="A67" s="5" t="s">
        <v>80</v>
      </c>
      <c r="B67" s="47">
        <v>0.03</v>
      </c>
      <c r="C67" s="24">
        <f t="shared" si="6"/>
        <v>1.1917944923959751</v>
      </c>
    </row>
    <row r="68" spans="1:3" x14ac:dyDescent="0.25">
      <c r="A68" s="2" t="s">
        <v>81</v>
      </c>
      <c r="B68" s="48">
        <f>SUM(B63:B67)</f>
        <v>0.14329999999999998</v>
      </c>
      <c r="C68" s="38">
        <f>SUM(C63:C67)</f>
        <v>5.6928050253447742</v>
      </c>
    </row>
    <row r="69" spans="1:3" x14ac:dyDescent="0.25">
      <c r="A69" s="50" t="s">
        <v>99</v>
      </c>
      <c r="B69" s="51"/>
      <c r="C69" s="52">
        <f>SUM(C68,C59)</f>
        <v>45.419288105210612</v>
      </c>
    </row>
    <row r="70" spans="1:3" x14ac:dyDescent="0.25">
      <c r="A70" s="65"/>
      <c r="B70" s="65"/>
    </row>
  </sheetData>
  <mergeCells count="6">
    <mergeCell ref="A60:C60"/>
    <mergeCell ref="A1:C1"/>
    <mergeCell ref="A2:C2"/>
    <mergeCell ref="A50:C50"/>
    <mergeCell ref="A52:C52"/>
    <mergeCell ref="A58:C5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Motorista</vt:lpstr>
      <vt:lpstr>Hora extra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Cristhian Marciano</cp:lastModifiedBy>
  <cp:revision>30</cp:revision>
  <cp:lastPrinted>2025-03-20T17:53:41Z</cp:lastPrinted>
  <dcterms:created xsi:type="dcterms:W3CDTF">2020-09-17T11:45:23Z</dcterms:created>
  <dcterms:modified xsi:type="dcterms:W3CDTF">2025-03-20T17:54:30Z</dcterms:modified>
</cp:coreProperties>
</file>